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9學年度畢業滿1年\109學年度(滿1年)批次下載、敘述系統計表及圖表\"/>
    </mc:Choice>
  </mc:AlternateContent>
  <bookViews>
    <workbookView xWindow="0" yWindow="0" windowWidth="23040" windowHeight="8808"/>
  </bookViews>
  <sheets>
    <sheet name="總表" sheetId="1" r:id="rId1"/>
    <sheet name="碩士" sheetId="2" r:id="rId2"/>
    <sheet name="學士" sheetId="3" r:id="rId3"/>
    <sheet name="電子系" sheetId="4" r:id="rId4"/>
    <sheet name="電機系(所)" sheetId="5" r:id="rId5"/>
    <sheet name="資訊系" sheetId="6" r:id="rId6"/>
    <sheet name="機械系(所)" sheetId="7" r:id="rId7"/>
    <sheet name="營空系(所)" sheetId="8" r:id="rId8"/>
    <sheet name="能空系" sheetId="9" r:id="rId9"/>
    <sheet name="產經所" sheetId="10" r:id="rId10"/>
    <sheet name="企管系" sheetId="11" r:id="rId11"/>
    <sheet name="資管系" sheetId="12" r:id="rId12"/>
    <sheet name="行流系" sheetId="13" r:id="rId13"/>
    <sheet name="觀光系" sheetId="14" r:id="rId14"/>
    <sheet name="休管系" sheetId="15" r:id="rId15"/>
    <sheet name="應英系" sheetId="18" r:id="rId16"/>
    <sheet name="餐旅系" sheetId="19" r:id="rId17"/>
    <sheet name="表藝系" sheetId="20" r:id="rId18"/>
    <sheet name="數媒系" sheetId="21" r:id="rId19"/>
    <sheet name="室設系" sheetId="22" r:id="rId20"/>
    <sheet name="創設系" sheetId="23" r:id="rId21"/>
    <sheet name="遊戲系" sheetId="24" r:id="rId22"/>
  </sheets>
  <definedNames>
    <definedName name="_xlnm._FilterDatabase" localSheetId="10" hidden="1">企管系!#REF!</definedName>
    <definedName name="_xlnm._FilterDatabase" localSheetId="14" hidden="1">休管系!#REF!</definedName>
    <definedName name="_xlnm._FilterDatabase" localSheetId="12" hidden="1">行流系!#REF!</definedName>
    <definedName name="_xlnm._FilterDatabase" localSheetId="17" hidden="1">表藝系!#REF!</definedName>
    <definedName name="_xlnm._FilterDatabase" localSheetId="19" hidden="1">室設系!#REF!</definedName>
    <definedName name="_xlnm._FilterDatabase" localSheetId="8" hidden="1">能空系!#REF!</definedName>
    <definedName name="_xlnm._FilterDatabase" localSheetId="9" hidden="1">產經所!#REF!</definedName>
    <definedName name="_xlnm._FilterDatabase" localSheetId="20" hidden="1">創設系!#REF!</definedName>
    <definedName name="_xlnm._FilterDatabase" localSheetId="5" hidden="1">資訊系!#REF!</definedName>
    <definedName name="_xlnm._FilterDatabase" localSheetId="11" hidden="1">資管系!#REF!</definedName>
    <definedName name="_xlnm._FilterDatabase" localSheetId="21" hidden="1">遊戲系!#REF!</definedName>
    <definedName name="_xlnm._FilterDatabase" localSheetId="3" hidden="1">電子系!#REF!</definedName>
    <definedName name="_xlnm._FilterDatabase" localSheetId="4" hidden="1">'電機系(所)'!#REF!</definedName>
    <definedName name="_xlnm._FilterDatabase" localSheetId="1" hidden="1">碩士!#REF!</definedName>
    <definedName name="_xlnm._FilterDatabase" localSheetId="18" hidden="1">數媒系!#REF!</definedName>
    <definedName name="_xlnm._FilterDatabase" localSheetId="2" hidden="1">學士!#REF!</definedName>
    <definedName name="_xlnm._FilterDatabase" localSheetId="6" hidden="1">'機械系(所)'!#REF!</definedName>
    <definedName name="_xlnm._FilterDatabase" localSheetId="16" hidden="1">餐旅系!#REF!</definedName>
    <definedName name="_xlnm._FilterDatabase" localSheetId="15" hidden="1">應英系!#REF!</definedName>
    <definedName name="_xlnm._FilterDatabase" localSheetId="7" hidden="1">'營空系(所)'!#REF!</definedName>
    <definedName name="_xlnm._FilterDatabase" localSheetId="0" hidden="1">總表!#REF!</definedName>
    <definedName name="_xlnm._FilterDatabase" localSheetId="13" hidden="1">觀光系!#REF!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22" i="1" s="1"/>
  <c r="B19" i="1"/>
  <c r="C19" i="1"/>
  <c r="D19" i="1"/>
  <c r="E19" i="1"/>
  <c r="F19" i="1"/>
  <c r="G19" i="1"/>
  <c r="H19" i="1"/>
  <c r="I20" i="1"/>
  <c r="B21" i="1"/>
  <c r="C21" i="1"/>
  <c r="D21" i="1"/>
  <c r="E21" i="1"/>
  <c r="F21" i="1"/>
  <c r="G21" i="1"/>
  <c r="H21" i="1"/>
  <c r="B22" i="1"/>
  <c r="B23" i="1" s="1"/>
  <c r="C22" i="1"/>
  <c r="C23" i="1" s="1"/>
  <c r="D22" i="1"/>
  <c r="E22" i="1"/>
  <c r="E23" i="1" s="1"/>
  <c r="F22" i="1"/>
  <c r="F23" i="1" s="1"/>
  <c r="G22" i="1"/>
  <c r="G23" i="1" s="1"/>
  <c r="H22" i="1"/>
  <c r="D23" i="1"/>
  <c r="H23" i="1"/>
  <c r="I23" i="1" l="1"/>
  <c r="I21" i="1"/>
  <c r="I19" i="1"/>
  <c r="C5" i="10"/>
  <c r="D5" i="10"/>
  <c r="E5" i="10"/>
  <c r="F5" i="10"/>
  <c r="G5" i="10"/>
  <c r="H5" i="10"/>
  <c r="I5" i="10"/>
  <c r="B5" i="10"/>
  <c r="C35" i="24" l="1"/>
  <c r="D35" i="24"/>
  <c r="E35" i="24"/>
  <c r="F35" i="24"/>
  <c r="B35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B29" i="24"/>
  <c r="C21" i="24"/>
  <c r="D21" i="24"/>
  <c r="E21" i="24"/>
  <c r="F21" i="24"/>
  <c r="G21" i="24"/>
  <c r="H21" i="24"/>
  <c r="B21" i="24"/>
  <c r="C19" i="24"/>
  <c r="D19" i="24"/>
  <c r="E19" i="24"/>
  <c r="F19" i="24"/>
  <c r="G19" i="24"/>
  <c r="H19" i="24"/>
  <c r="B19" i="24"/>
  <c r="C5" i="24"/>
  <c r="D5" i="24"/>
  <c r="D7" i="24" s="1"/>
  <c r="E5" i="24"/>
  <c r="E7" i="24" s="1"/>
  <c r="F5" i="24"/>
  <c r="G5" i="24"/>
  <c r="H5" i="24"/>
  <c r="I5" i="24"/>
  <c r="B5" i="24"/>
  <c r="G34" i="24"/>
  <c r="R28" i="24"/>
  <c r="H22" i="24"/>
  <c r="H23" i="24" s="1"/>
  <c r="G22" i="24"/>
  <c r="G23" i="24" s="1"/>
  <c r="F22" i="24"/>
  <c r="F23" i="24" s="1"/>
  <c r="E22" i="24"/>
  <c r="E23" i="24" s="1"/>
  <c r="D22" i="24"/>
  <c r="D23" i="24" s="1"/>
  <c r="C22" i="24"/>
  <c r="C23" i="24" s="1"/>
  <c r="B22" i="24"/>
  <c r="B23" i="24" s="1"/>
  <c r="I20" i="24"/>
  <c r="I18" i="24"/>
  <c r="E13" i="24"/>
  <c r="E12" i="24"/>
  <c r="F6" i="24"/>
  <c r="F7" i="24" s="1"/>
  <c r="E6" i="24"/>
  <c r="D6" i="24"/>
  <c r="B6" i="24"/>
  <c r="B7" i="24" s="1"/>
  <c r="J4" i="24"/>
  <c r="C35" i="23"/>
  <c r="D35" i="23"/>
  <c r="E35" i="23"/>
  <c r="F35" i="23"/>
  <c r="B35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O29" i="23"/>
  <c r="P29" i="23"/>
  <c r="Q29" i="23"/>
  <c r="B29" i="23"/>
  <c r="C21" i="23"/>
  <c r="D21" i="23"/>
  <c r="E21" i="23"/>
  <c r="F21" i="23"/>
  <c r="G21" i="23"/>
  <c r="H21" i="23"/>
  <c r="B21" i="23"/>
  <c r="C19" i="23"/>
  <c r="D19" i="23"/>
  <c r="E19" i="23"/>
  <c r="F19" i="23"/>
  <c r="G19" i="23"/>
  <c r="H19" i="23"/>
  <c r="B19" i="23"/>
  <c r="C5" i="23"/>
  <c r="D5" i="23"/>
  <c r="D7" i="23" s="1"/>
  <c r="E5" i="23"/>
  <c r="E7" i="23" s="1"/>
  <c r="F5" i="23"/>
  <c r="G5" i="23"/>
  <c r="H5" i="23"/>
  <c r="I5" i="23"/>
  <c r="B5" i="23"/>
  <c r="G34" i="23"/>
  <c r="R28" i="23"/>
  <c r="H22" i="23"/>
  <c r="H23" i="23" s="1"/>
  <c r="G22" i="23"/>
  <c r="G23" i="23" s="1"/>
  <c r="F22" i="23"/>
  <c r="F23" i="23" s="1"/>
  <c r="E22" i="23"/>
  <c r="E23" i="23" s="1"/>
  <c r="D22" i="23"/>
  <c r="D23" i="23" s="1"/>
  <c r="C22" i="23"/>
  <c r="C23" i="23" s="1"/>
  <c r="B22" i="23"/>
  <c r="B23" i="23" s="1"/>
  <c r="I20" i="23"/>
  <c r="I18" i="23"/>
  <c r="I22" i="23" s="1"/>
  <c r="E13" i="23"/>
  <c r="E12" i="23"/>
  <c r="F6" i="23"/>
  <c r="F7" i="23" s="1"/>
  <c r="E6" i="23"/>
  <c r="D6" i="23"/>
  <c r="B6" i="23"/>
  <c r="J4" i="23"/>
  <c r="C35" i="22"/>
  <c r="D35" i="22"/>
  <c r="E35" i="22"/>
  <c r="F35" i="22"/>
  <c r="B35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B29" i="22"/>
  <c r="C21" i="22"/>
  <c r="D21" i="22"/>
  <c r="E21" i="22"/>
  <c r="F21" i="22"/>
  <c r="G21" i="22"/>
  <c r="H21" i="22"/>
  <c r="B21" i="22"/>
  <c r="C19" i="22"/>
  <c r="D19" i="22"/>
  <c r="E19" i="22"/>
  <c r="F19" i="22"/>
  <c r="G19" i="22"/>
  <c r="H19" i="22"/>
  <c r="B19" i="22"/>
  <c r="C5" i="22"/>
  <c r="D5" i="22"/>
  <c r="E5" i="22"/>
  <c r="E7" i="22" s="1"/>
  <c r="F5" i="22"/>
  <c r="G5" i="22"/>
  <c r="H5" i="22"/>
  <c r="I5" i="22"/>
  <c r="B5" i="22"/>
  <c r="G34" i="22"/>
  <c r="R28" i="22"/>
  <c r="H22" i="22"/>
  <c r="H23" i="22" s="1"/>
  <c r="G22" i="22"/>
  <c r="G23" i="22" s="1"/>
  <c r="F22" i="22"/>
  <c r="F23" i="22" s="1"/>
  <c r="E22" i="22"/>
  <c r="E23" i="22" s="1"/>
  <c r="D22" i="22"/>
  <c r="D23" i="22" s="1"/>
  <c r="C22" i="22"/>
  <c r="C23" i="22" s="1"/>
  <c r="B22" i="22"/>
  <c r="B23" i="22" s="1"/>
  <c r="I20" i="22"/>
  <c r="I18" i="22"/>
  <c r="E13" i="22"/>
  <c r="E12" i="22"/>
  <c r="F6" i="22"/>
  <c r="F7" i="22" s="1"/>
  <c r="E6" i="22"/>
  <c r="D6" i="22"/>
  <c r="B6" i="22"/>
  <c r="B7" i="22" s="1"/>
  <c r="D7" i="22"/>
  <c r="J4" i="22"/>
  <c r="C35" i="21"/>
  <c r="D35" i="21"/>
  <c r="E35" i="21"/>
  <c r="F35" i="21"/>
  <c r="B35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B29" i="21"/>
  <c r="C21" i="21"/>
  <c r="D21" i="21"/>
  <c r="E21" i="21"/>
  <c r="F21" i="21"/>
  <c r="G21" i="21"/>
  <c r="H21" i="21"/>
  <c r="B21" i="21"/>
  <c r="C19" i="21"/>
  <c r="D19" i="21"/>
  <c r="E19" i="21"/>
  <c r="F19" i="21"/>
  <c r="G19" i="21"/>
  <c r="H19" i="21"/>
  <c r="B19" i="21"/>
  <c r="C5" i="21"/>
  <c r="D5" i="21"/>
  <c r="D7" i="21" s="1"/>
  <c r="E5" i="21"/>
  <c r="F5" i="21"/>
  <c r="G5" i="21"/>
  <c r="H5" i="21"/>
  <c r="I5" i="21"/>
  <c r="B5" i="21"/>
  <c r="G34" i="21"/>
  <c r="R28" i="21"/>
  <c r="H22" i="21"/>
  <c r="H23" i="21" s="1"/>
  <c r="G22" i="21"/>
  <c r="G23" i="21" s="1"/>
  <c r="F22" i="21"/>
  <c r="F23" i="21" s="1"/>
  <c r="E22" i="21"/>
  <c r="E23" i="21" s="1"/>
  <c r="D22" i="21"/>
  <c r="D23" i="21" s="1"/>
  <c r="C22" i="21"/>
  <c r="C23" i="21" s="1"/>
  <c r="B22" i="21"/>
  <c r="B23" i="21" s="1"/>
  <c r="I20" i="21"/>
  <c r="I18" i="21"/>
  <c r="E13" i="21"/>
  <c r="E12" i="21"/>
  <c r="F6" i="21"/>
  <c r="F7" i="21" s="1"/>
  <c r="E6" i="21"/>
  <c r="D6" i="21"/>
  <c r="B6" i="21"/>
  <c r="B7" i="21" s="1"/>
  <c r="E7" i="21"/>
  <c r="J4" i="21"/>
  <c r="C35" i="20"/>
  <c r="D35" i="20"/>
  <c r="E35" i="20"/>
  <c r="F35" i="20"/>
  <c r="B35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B29" i="20"/>
  <c r="C21" i="20"/>
  <c r="D21" i="20"/>
  <c r="E21" i="20"/>
  <c r="F21" i="20"/>
  <c r="G21" i="20"/>
  <c r="H21" i="20"/>
  <c r="B21" i="20"/>
  <c r="C19" i="20"/>
  <c r="D19" i="20"/>
  <c r="E19" i="20"/>
  <c r="F19" i="20"/>
  <c r="G19" i="20"/>
  <c r="H19" i="20"/>
  <c r="B19" i="20"/>
  <c r="C5" i="20"/>
  <c r="D5" i="20"/>
  <c r="E5" i="20"/>
  <c r="F5" i="20"/>
  <c r="G5" i="20"/>
  <c r="H5" i="20"/>
  <c r="I5" i="20"/>
  <c r="B5" i="20"/>
  <c r="G34" i="20"/>
  <c r="R28" i="20"/>
  <c r="H22" i="20"/>
  <c r="H23" i="20" s="1"/>
  <c r="G22" i="20"/>
  <c r="G23" i="20" s="1"/>
  <c r="F22" i="20"/>
  <c r="F23" i="20" s="1"/>
  <c r="E22" i="20"/>
  <c r="E23" i="20" s="1"/>
  <c r="D22" i="20"/>
  <c r="D23" i="20" s="1"/>
  <c r="C22" i="20"/>
  <c r="C23" i="20" s="1"/>
  <c r="B22" i="20"/>
  <c r="B23" i="20" s="1"/>
  <c r="I20" i="20"/>
  <c r="I18" i="20"/>
  <c r="E13" i="20"/>
  <c r="E12" i="20"/>
  <c r="F6" i="20"/>
  <c r="F7" i="20" s="1"/>
  <c r="E6" i="20"/>
  <c r="D6" i="20"/>
  <c r="B6" i="20"/>
  <c r="E7" i="20"/>
  <c r="J4" i="20"/>
  <c r="C35" i="19"/>
  <c r="D35" i="19"/>
  <c r="E35" i="19"/>
  <c r="F35" i="19"/>
  <c r="B35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B29" i="19"/>
  <c r="C21" i="19"/>
  <c r="D21" i="19"/>
  <c r="E21" i="19"/>
  <c r="F21" i="19"/>
  <c r="G21" i="19"/>
  <c r="H21" i="19"/>
  <c r="B21" i="19"/>
  <c r="C19" i="19"/>
  <c r="D19" i="19"/>
  <c r="E19" i="19"/>
  <c r="F19" i="19"/>
  <c r="G19" i="19"/>
  <c r="H19" i="19"/>
  <c r="B19" i="19"/>
  <c r="C5" i="19"/>
  <c r="D5" i="19"/>
  <c r="D7" i="19" s="1"/>
  <c r="E5" i="19"/>
  <c r="E7" i="19" s="1"/>
  <c r="F5" i="19"/>
  <c r="G5" i="19"/>
  <c r="H5" i="19"/>
  <c r="I5" i="19"/>
  <c r="B5" i="19"/>
  <c r="G34" i="19"/>
  <c r="R28" i="19"/>
  <c r="H22" i="19"/>
  <c r="H23" i="19" s="1"/>
  <c r="G22" i="19"/>
  <c r="G23" i="19" s="1"/>
  <c r="F22" i="19"/>
  <c r="F23" i="19" s="1"/>
  <c r="E22" i="19"/>
  <c r="E23" i="19" s="1"/>
  <c r="D22" i="19"/>
  <c r="D23" i="19" s="1"/>
  <c r="C22" i="19"/>
  <c r="C23" i="19" s="1"/>
  <c r="B22" i="19"/>
  <c r="B23" i="19" s="1"/>
  <c r="I20" i="19"/>
  <c r="I18" i="19"/>
  <c r="E13" i="19"/>
  <c r="E12" i="19"/>
  <c r="F6" i="19"/>
  <c r="F7" i="19" s="1"/>
  <c r="E6" i="19"/>
  <c r="D6" i="19"/>
  <c r="B6" i="19"/>
  <c r="B7" i="19" s="1"/>
  <c r="J4" i="19"/>
  <c r="C35" i="18"/>
  <c r="D35" i="18"/>
  <c r="E35" i="18"/>
  <c r="F35" i="18"/>
  <c r="B35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B29" i="18"/>
  <c r="C21" i="18"/>
  <c r="D21" i="18"/>
  <c r="E21" i="18"/>
  <c r="F21" i="18"/>
  <c r="G21" i="18"/>
  <c r="H21" i="18"/>
  <c r="B21" i="18"/>
  <c r="C19" i="18"/>
  <c r="D19" i="18"/>
  <c r="E19" i="18"/>
  <c r="F19" i="18"/>
  <c r="G19" i="18"/>
  <c r="H19" i="18"/>
  <c r="B19" i="18"/>
  <c r="C13" i="18"/>
  <c r="D13" i="18"/>
  <c r="B13" i="18"/>
  <c r="C5" i="18"/>
  <c r="D5" i="18"/>
  <c r="D7" i="18" s="1"/>
  <c r="E5" i="18"/>
  <c r="F5" i="18"/>
  <c r="G5" i="18"/>
  <c r="H5" i="18"/>
  <c r="I5" i="18"/>
  <c r="B5" i="18"/>
  <c r="G34" i="18"/>
  <c r="R28" i="18"/>
  <c r="H22" i="18"/>
  <c r="H23" i="18" s="1"/>
  <c r="G22" i="18"/>
  <c r="G23" i="18" s="1"/>
  <c r="F22" i="18"/>
  <c r="F23" i="18" s="1"/>
  <c r="E22" i="18"/>
  <c r="E23" i="18" s="1"/>
  <c r="D22" i="18"/>
  <c r="D23" i="18" s="1"/>
  <c r="C22" i="18"/>
  <c r="C23" i="18" s="1"/>
  <c r="B22" i="18"/>
  <c r="B23" i="18" s="1"/>
  <c r="I20" i="18"/>
  <c r="I18" i="18"/>
  <c r="E12" i="18"/>
  <c r="F6" i="18"/>
  <c r="F7" i="18" s="1"/>
  <c r="E6" i="18"/>
  <c r="D6" i="18"/>
  <c r="B6" i="18"/>
  <c r="B7" i="18" s="1"/>
  <c r="E7" i="18"/>
  <c r="J4" i="18"/>
  <c r="G35" i="23" l="1"/>
  <c r="J6" i="23"/>
  <c r="B7" i="23"/>
  <c r="J7" i="23" s="1"/>
  <c r="I21" i="23"/>
  <c r="J5" i="23"/>
  <c r="G35" i="21"/>
  <c r="J6" i="20"/>
  <c r="J5" i="20"/>
  <c r="D7" i="20"/>
  <c r="I22" i="20"/>
  <c r="B7" i="20"/>
  <c r="E13" i="18"/>
  <c r="G35" i="24"/>
  <c r="R29" i="24"/>
  <c r="I21" i="24"/>
  <c r="I19" i="24"/>
  <c r="I22" i="24"/>
  <c r="J6" i="24"/>
  <c r="J5" i="24"/>
  <c r="J7" i="24"/>
  <c r="I23" i="24"/>
  <c r="R29" i="23"/>
  <c r="I19" i="23"/>
  <c r="I23" i="23"/>
  <c r="G35" i="22"/>
  <c r="R29" i="22"/>
  <c r="I21" i="22"/>
  <c r="I23" i="22"/>
  <c r="I19" i="22"/>
  <c r="I22" i="22"/>
  <c r="J6" i="22"/>
  <c r="J5" i="22"/>
  <c r="J7" i="22"/>
  <c r="R29" i="21"/>
  <c r="I21" i="21"/>
  <c r="I22" i="21"/>
  <c r="I19" i="21"/>
  <c r="J5" i="21"/>
  <c r="I23" i="21"/>
  <c r="J7" i="21"/>
  <c r="J6" i="21"/>
  <c r="G35" i="20"/>
  <c r="R29" i="20"/>
  <c r="I21" i="20"/>
  <c r="I19" i="20"/>
  <c r="I23" i="20"/>
  <c r="G35" i="19"/>
  <c r="R29" i="19"/>
  <c r="I21" i="19"/>
  <c r="I19" i="19"/>
  <c r="I22" i="19"/>
  <c r="J5" i="19"/>
  <c r="J6" i="19"/>
  <c r="I23" i="19"/>
  <c r="J7" i="19"/>
  <c r="G35" i="18"/>
  <c r="R29" i="18"/>
  <c r="I21" i="18"/>
  <c r="I19" i="18"/>
  <c r="I22" i="18"/>
  <c r="J5" i="18"/>
  <c r="J6" i="18"/>
  <c r="I23" i="18"/>
  <c r="J7" i="18"/>
  <c r="C35" i="15"/>
  <c r="D35" i="15"/>
  <c r="E35" i="15"/>
  <c r="F35" i="15"/>
  <c r="B35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B29" i="15"/>
  <c r="C21" i="15"/>
  <c r="D21" i="15"/>
  <c r="E21" i="15"/>
  <c r="F21" i="15"/>
  <c r="G21" i="15"/>
  <c r="H21" i="15"/>
  <c r="B21" i="15"/>
  <c r="C19" i="15"/>
  <c r="D19" i="15"/>
  <c r="E19" i="15"/>
  <c r="F19" i="15"/>
  <c r="G19" i="15"/>
  <c r="H19" i="15"/>
  <c r="B19" i="15"/>
  <c r="C5" i="15"/>
  <c r="D5" i="15"/>
  <c r="D7" i="15" s="1"/>
  <c r="E5" i="15"/>
  <c r="F5" i="15"/>
  <c r="G5" i="15"/>
  <c r="H5" i="15"/>
  <c r="I5" i="15"/>
  <c r="B5" i="15"/>
  <c r="G34" i="15"/>
  <c r="R28" i="15"/>
  <c r="H22" i="15"/>
  <c r="H23" i="15" s="1"/>
  <c r="G22" i="15"/>
  <c r="G23" i="15" s="1"/>
  <c r="F22" i="15"/>
  <c r="F23" i="15" s="1"/>
  <c r="E22" i="15"/>
  <c r="E23" i="15" s="1"/>
  <c r="D22" i="15"/>
  <c r="D23" i="15" s="1"/>
  <c r="C22" i="15"/>
  <c r="C23" i="15" s="1"/>
  <c r="B22" i="15"/>
  <c r="B23" i="15" s="1"/>
  <c r="I20" i="15"/>
  <c r="I18" i="15"/>
  <c r="E13" i="15"/>
  <c r="E12" i="15"/>
  <c r="F6" i="15"/>
  <c r="F7" i="15" s="1"/>
  <c r="E6" i="15"/>
  <c r="D6" i="15"/>
  <c r="B6" i="15"/>
  <c r="B7" i="15" s="1"/>
  <c r="E7" i="15"/>
  <c r="J4" i="15"/>
  <c r="C35" i="14"/>
  <c r="D35" i="14"/>
  <c r="E35" i="14"/>
  <c r="F35" i="14"/>
  <c r="B35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B29" i="14"/>
  <c r="C21" i="14"/>
  <c r="D21" i="14"/>
  <c r="E21" i="14"/>
  <c r="F21" i="14"/>
  <c r="G21" i="14"/>
  <c r="H21" i="14"/>
  <c r="B21" i="14"/>
  <c r="C19" i="14"/>
  <c r="D19" i="14"/>
  <c r="E19" i="14"/>
  <c r="F19" i="14"/>
  <c r="G19" i="14"/>
  <c r="H19" i="14"/>
  <c r="B19" i="14"/>
  <c r="C5" i="14"/>
  <c r="D5" i="14"/>
  <c r="D7" i="14" s="1"/>
  <c r="E5" i="14"/>
  <c r="E7" i="14" s="1"/>
  <c r="F5" i="14"/>
  <c r="G5" i="14"/>
  <c r="H5" i="14"/>
  <c r="I5" i="14"/>
  <c r="B5" i="14"/>
  <c r="G34" i="14"/>
  <c r="R28" i="14"/>
  <c r="H22" i="14"/>
  <c r="H23" i="14" s="1"/>
  <c r="G22" i="14"/>
  <c r="G23" i="14" s="1"/>
  <c r="F22" i="14"/>
  <c r="F23" i="14" s="1"/>
  <c r="E22" i="14"/>
  <c r="E23" i="14" s="1"/>
  <c r="D22" i="14"/>
  <c r="D23" i="14" s="1"/>
  <c r="C22" i="14"/>
  <c r="C23" i="14" s="1"/>
  <c r="B22" i="14"/>
  <c r="B23" i="14" s="1"/>
  <c r="I20" i="14"/>
  <c r="I18" i="14"/>
  <c r="E13" i="14"/>
  <c r="E12" i="14"/>
  <c r="F6" i="14"/>
  <c r="F7" i="14" s="1"/>
  <c r="E6" i="14"/>
  <c r="D6" i="14"/>
  <c r="B6" i="14"/>
  <c r="J4" i="14"/>
  <c r="C35" i="13"/>
  <c r="D35" i="13"/>
  <c r="E35" i="13"/>
  <c r="F35" i="13"/>
  <c r="B35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B29" i="13"/>
  <c r="C21" i="13"/>
  <c r="D21" i="13"/>
  <c r="E21" i="13"/>
  <c r="F21" i="13"/>
  <c r="G21" i="13"/>
  <c r="H21" i="13"/>
  <c r="B21" i="13"/>
  <c r="C19" i="13"/>
  <c r="D19" i="13"/>
  <c r="E19" i="13"/>
  <c r="F19" i="13"/>
  <c r="G19" i="13"/>
  <c r="H19" i="13"/>
  <c r="B19" i="13"/>
  <c r="C5" i="13"/>
  <c r="D5" i="13"/>
  <c r="D7" i="13" s="1"/>
  <c r="E5" i="13"/>
  <c r="F5" i="13"/>
  <c r="G5" i="13"/>
  <c r="H5" i="13"/>
  <c r="I5" i="13"/>
  <c r="B5" i="13"/>
  <c r="G34" i="13"/>
  <c r="R28" i="13"/>
  <c r="H22" i="13"/>
  <c r="H23" i="13" s="1"/>
  <c r="G22" i="13"/>
  <c r="G23" i="13" s="1"/>
  <c r="F22" i="13"/>
  <c r="F23" i="13" s="1"/>
  <c r="E22" i="13"/>
  <c r="E23" i="13" s="1"/>
  <c r="D22" i="13"/>
  <c r="D23" i="13" s="1"/>
  <c r="C22" i="13"/>
  <c r="C23" i="13" s="1"/>
  <c r="B22" i="13"/>
  <c r="I20" i="13"/>
  <c r="I18" i="13"/>
  <c r="E13" i="13"/>
  <c r="E12" i="13"/>
  <c r="E7" i="13"/>
  <c r="F6" i="13"/>
  <c r="F7" i="13" s="1"/>
  <c r="E6" i="13"/>
  <c r="D6" i="13"/>
  <c r="B6" i="13"/>
  <c r="J4" i="13"/>
  <c r="J7" i="20" l="1"/>
  <c r="G35" i="15"/>
  <c r="I21" i="14"/>
  <c r="G35" i="14"/>
  <c r="J6" i="14"/>
  <c r="J5" i="14"/>
  <c r="B7" i="14"/>
  <c r="I19" i="13"/>
  <c r="J6" i="13"/>
  <c r="J5" i="13"/>
  <c r="I21" i="13"/>
  <c r="R29" i="13"/>
  <c r="B7" i="13"/>
  <c r="J7" i="13" s="1"/>
  <c r="B23" i="13"/>
  <c r="I23" i="13" s="1"/>
  <c r="G35" i="13"/>
  <c r="R29" i="15"/>
  <c r="I21" i="15"/>
  <c r="I23" i="15"/>
  <c r="I19" i="15"/>
  <c r="I22" i="15"/>
  <c r="J6" i="15"/>
  <c r="J5" i="15"/>
  <c r="J7" i="15"/>
  <c r="R29" i="14"/>
  <c r="I19" i="14"/>
  <c r="I22" i="14"/>
  <c r="J7" i="14"/>
  <c r="I23" i="14"/>
  <c r="I22" i="13"/>
  <c r="C35" i="12"/>
  <c r="D35" i="12"/>
  <c r="E35" i="12"/>
  <c r="F35" i="12"/>
  <c r="B35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B29" i="12"/>
  <c r="C21" i="12"/>
  <c r="D21" i="12"/>
  <c r="E21" i="12"/>
  <c r="F21" i="12"/>
  <c r="G21" i="12"/>
  <c r="H21" i="12"/>
  <c r="B21" i="12"/>
  <c r="C19" i="12"/>
  <c r="D19" i="12"/>
  <c r="E19" i="12"/>
  <c r="F19" i="12"/>
  <c r="G19" i="12"/>
  <c r="H19" i="12"/>
  <c r="B19" i="12"/>
  <c r="C5" i="12"/>
  <c r="D5" i="12"/>
  <c r="D7" i="12" s="1"/>
  <c r="E5" i="12"/>
  <c r="E7" i="12" s="1"/>
  <c r="F5" i="12"/>
  <c r="G5" i="12"/>
  <c r="H5" i="12"/>
  <c r="I5" i="12"/>
  <c r="B5" i="12"/>
  <c r="G34" i="12"/>
  <c r="R28" i="12"/>
  <c r="H22" i="12"/>
  <c r="H23" i="12" s="1"/>
  <c r="G22" i="12"/>
  <c r="G23" i="12" s="1"/>
  <c r="F22" i="12"/>
  <c r="F23" i="12" s="1"/>
  <c r="E22" i="12"/>
  <c r="E23" i="12" s="1"/>
  <c r="D22" i="12"/>
  <c r="D23" i="12" s="1"/>
  <c r="C22" i="12"/>
  <c r="C23" i="12" s="1"/>
  <c r="B22" i="12"/>
  <c r="B23" i="12" s="1"/>
  <c r="I20" i="12"/>
  <c r="I18" i="12"/>
  <c r="E13" i="12"/>
  <c r="E12" i="12"/>
  <c r="F6" i="12"/>
  <c r="F7" i="12" s="1"/>
  <c r="E6" i="12"/>
  <c r="D6" i="12"/>
  <c r="B6" i="12"/>
  <c r="J4" i="12"/>
  <c r="C35" i="11"/>
  <c r="D35" i="11"/>
  <c r="E35" i="11"/>
  <c r="F35" i="11"/>
  <c r="B35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B29" i="11"/>
  <c r="C21" i="11"/>
  <c r="D21" i="11"/>
  <c r="E21" i="11"/>
  <c r="F21" i="11"/>
  <c r="G21" i="11"/>
  <c r="H21" i="11"/>
  <c r="B21" i="11"/>
  <c r="C19" i="11"/>
  <c r="D19" i="11"/>
  <c r="E19" i="11"/>
  <c r="F19" i="11"/>
  <c r="G19" i="11"/>
  <c r="H19" i="11"/>
  <c r="B19" i="11"/>
  <c r="C5" i="11"/>
  <c r="D5" i="11"/>
  <c r="D7" i="11" s="1"/>
  <c r="E5" i="11"/>
  <c r="E7" i="11" s="1"/>
  <c r="F5" i="11"/>
  <c r="G5" i="11"/>
  <c r="H5" i="11"/>
  <c r="I5" i="11"/>
  <c r="B5" i="11"/>
  <c r="G34" i="11"/>
  <c r="R28" i="11"/>
  <c r="H22" i="11"/>
  <c r="H23" i="11" s="1"/>
  <c r="G22" i="11"/>
  <c r="G23" i="11" s="1"/>
  <c r="F22" i="11"/>
  <c r="F23" i="11" s="1"/>
  <c r="E22" i="11"/>
  <c r="E23" i="11" s="1"/>
  <c r="D22" i="11"/>
  <c r="D23" i="11" s="1"/>
  <c r="C22" i="11"/>
  <c r="C23" i="11" s="1"/>
  <c r="B22" i="11"/>
  <c r="B23" i="11" s="1"/>
  <c r="I20" i="11"/>
  <c r="I18" i="11"/>
  <c r="E13" i="11"/>
  <c r="E12" i="11"/>
  <c r="F6" i="11"/>
  <c r="F7" i="11" s="1"/>
  <c r="E6" i="11"/>
  <c r="D6" i="11"/>
  <c r="B6" i="11"/>
  <c r="B7" i="11" s="1"/>
  <c r="J4" i="11"/>
  <c r="C35" i="10"/>
  <c r="D35" i="10"/>
  <c r="G35" i="10" s="1"/>
  <c r="E35" i="10"/>
  <c r="F35" i="10"/>
  <c r="B35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B29" i="10"/>
  <c r="C19" i="10"/>
  <c r="D19" i="10"/>
  <c r="E19" i="10"/>
  <c r="F19" i="10"/>
  <c r="G19" i="10"/>
  <c r="H19" i="10"/>
  <c r="B19" i="10"/>
  <c r="G34" i="10"/>
  <c r="R28" i="10"/>
  <c r="H22" i="10"/>
  <c r="H23" i="10" s="1"/>
  <c r="G22" i="10"/>
  <c r="G23" i="10" s="1"/>
  <c r="F22" i="10"/>
  <c r="F23" i="10" s="1"/>
  <c r="E22" i="10"/>
  <c r="E23" i="10" s="1"/>
  <c r="D22" i="10"/>
  <c r="D23" i="10" s="1"/>
  <c r="C22" i="10"/>
  <c r="C23" i="10" s="1"/>
  <c r="B22" i="10"/>
  <c r="B23" i="10" s="1"/>
  <c r="I21" i="10"/>
  <c r="I20" i="10"/>
  <c r="I18" i="10"/>
  <c r="E13" i="10"/>
  <c r="E12" i="10"/>
  <c r="F6" i="10"/>
  <c r="F7" i="10" s="1"/>
  <c r="E6" i="10"/>
  <c r="D6" i="10"/>
  <c r="B6" i="10"/>
  <c r="B7" i="10" s="1"/>
  <c r="E7" i="10"/>
  <c r="D7" i="10"/>
  <c r="J4" i="10"/>
  <c r="C35" i="9"/>
  <c r="D35" i="9"/>
  <c r="E35" i="9"/>
  <c r="F35" i="9"/>
  <c r="B35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B29" i="9"/>
  <c r="C21" i="9"/>
  <c r="D21" i="9"/>
  <c r="E21" i="9"/>
  <c r="F21" i="9"/>
  <c r="G21" i="9"/>
  <c r="H21" i="9"/>
  <c r="C19" i="9"/>
  <c r="D19" i="9"/>
  <c r="E19" i="9"/>
  <c r="F19" i="9"/>
  <c r="G19" i="9"/>
  <c r="H19" i="9"/>
  <c r="B19" i="9"/>
  <c r="C5" i="9"/>
  <c r="D5" i="9"/>
  <c r="D7" i="9" s="1"/>
  <c r="E5" i="9"/>
  <c r="F5" i="9"/>
  <c r="G5" i="9"/>
  <c r="H5" i="9"/>
  <c r="I5" i="9"/>
  <c r="B5" i="9"/>
  <c r="G34" i="9"/>
  <c r="R28" i="9"/>
  <c r="H22" i="9"/>
  <c r="H23" i="9" s="1"/>
  <c r="G22" i="9"/>
  <c r="G23" i="9" s="1"/>
  <c r="F22" i="9"/>
  <c r="F23" i="9" s="1"/>
  <c r="E22" i="9"/>
  <c r="E23" i="9" s="1"/>
  <c r="D22" i="9"/>
  <c r="D23" i="9" s="1"/>
  <c r="C22" i="9"/>
  <c r="C23" i="9" s="1"/>
  <c r="B22" i="9"/>
  <c r="B23" i="9" s="1"/>
  <c r="B21" i="9"/>
  <c r="I20" i="9"/>
  <c r="I18" i="9"/>
  <c r="E12" i="9"/>
  <c r="F6" i="9"/>
  <c r="F7" i="9" s="1"/>
  <c r="E6" i="9"/>
  <c r="D6" i="9"/>
  <c r="B6" i="9"/>
  <c r="B7" i="9" s="1"/>
  <c r="E7" i="9"/>
  <c r="J4" i="9"/>
  <c r="C36" i="8"/>
  <c r="D36" i="8"/>
  <c r="E36" i="8"/>
  <c r="F36" i="8"/>
  <c r="B36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B30" i="8"/>
  <c r="C22" i="8"/>
  <c r="D22" i="8"/>
  <c r="E22" i="8"/>
  <c r="F22" i="8"/>
  <c r="G22" i="8"/>
  <c r="H22" i="8"/>
  <c r="B22" i="8"/>
  <c r="C20" i="8"/>
  <c r="D20" i="8"/>
  <c r="E20" i="8"/>
  <c r="F20" i="8"/>
  <c r="G20" i="8"/>
  <c r="H20" i="8"/>
  <c r="B20" i="8"/>
  <c r="C5" i="8"/>
  <c r="D5" i="8"/>
  <c r="D7" i="8" s="1"/>
  <c r="E5" i="8"/>
  <c r="F5" i="8"/>
  <c r="G5" i="8"/>
  <c r="H5" i="8"/>
  <c r="I5" i="8"/>
  <c r="B5" i="8"/>
  <c r="G35" i="8"/>
  <c r="R29" i="8"/>
  <c r="H23" i="8"/>
  <c r="H24" i="8" s="1"/>
  <c r="G23" i="8"/>
  <c r="G24" i="8" s="1"/>
  <c r="F23" i="8"/>
  <c r="F24" i="8" s="1"/>
  <c r="E23" i="8"/>
  <c r="E24" i="8" s="1"/>
  <c r="D23" i="8"/>
  <c r="D24" i="8" s="1"/>
  <c r="C23" i="8"/>
  <c r="C24" i="8" s="1"/>
  <c r="B23" i="8"/>
  <c r="B24" i="8" s="1"/>
  <c r="I21" i="8"/>
  <c r="I19" i="8"/>
  <c r="D13" i="8"/>
  <c r="C13" i="8"/>
  <c r="B13" i="8"/>
  <c r="E12" i="8"/>
  <c r="F6" i="8"/>
  <c r="F7" i="8" s="1"/>
  <c r="E6" i="8"/>
  <c r="D6" i="8"/>
  <c r="B6" i="8"/>
  <c r="B7" i="8" s="1"/>
  <c r="E7" i="8"/>
  <c r="J4" i="8"/>
  <c r="C35" i="7"/>
  <c r="D35" i="7"/>
  <c r="E35" i="7"/>
  <c r="F35" i="7"/>
  <c r="B35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B29" i="7"/>
  <c r="C19" i="7"/>
  <c r="D19" i="7"/>
  <c r="E19" i="7"/>
  <c r="F19" i="7"/>
  <c r="G19" i="7"/>
  <c r="H19" i="7"/>
  <c r="B19" i="7"/>
  <c r="C13" i="7"/>
  <c r="D13" i="7"/>
  <c r="B13" i="7"/>
  <c r="C5" i="7"/>
  <c r="D5" i="7"/>
  <c r="D7" i="7" s="1"/>
  <c r="E5" i="7"/>
  <c r="F5" i="7"/>
  <c r="G5" i="7"/>
  <c r="H5" i="7"/>
  <c r="I5" i="7"/>
  <c r="B5" i="7"/>
  <c r="G34" i="7"/>
  <c r="R28" i="7"/>
  <c r="H22" i="7"/>
  <c r="H23" i="7" s="1"/>
  <c r="G22" i="7"/>
  <c r="G23" i="7" s="1"/>
  <c r="F22" i="7"/>
  <c r="F23" i="7" s="1"/>
  <c r="E22" i="7"/>
  <c r="E23" i="7" s="1"/>
  <c r="D22" i="7"/>
  <c r="D23" i="7" s="1"/>
  <c r="C22" i="7"/>
  <c r="C23" i="7" s="1"/>
  <c r="B22" i="7"/>
  <c r="B23" i="7" s="1"/>
  <c r="I20" i="7"/>
  <c r="I18" i="7"/>
  <c r="E12" i="7"/>
  <c r="F6" i="7"/>
  <c r="F7" i="7" s="1"/>
  <c r="E6" i="7"/>
  <c r="D6" i="7"/>
  <c r="B6" i="7"/>
  <c r="B7" i="7" s="1"/>
  <c r="E7" i="7"/>
  <c r="J4" i="7"/>
  <c r="C35" i="6"/>
  <c r="D35" i="6"/>
  <c r="E35" i="6"/>
  <c r="F35" i="6"/>
  <c r="B35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B29" i="6"/>
  <c r="C19" i="6"/>
  <c r="D19" i="6"/>
  <c r="E19" i="6"/>
  <c r="F19" i="6"/>
  <c r="G19" i="6"/>
  <c r="H19" i="6"/>
  <c r="B19" i="6"/>
  <c r="C13" i="6"/>
  <c r="D13" i="6"/>
  <c r="B13" i="6"/>
  <c r="G34" i="6"/>
  <c r="R28" i="6"/>
  <c r="H22" i="6"/>
  <c r="H23" i="6" s="1"/>
  <c r="G22" i="6"/>
  <c r="G23" i="6" s="1"/>
  <c r="F22" i="6"/>
  <c r="F23" i="6" s="1"/>
  <c r="E22" i="6"/>
  <c r="E23" i="6" s="1"/>
  <c r="D22" i="6"/>
  <c r="D23" i="6" s="1"/>
  <c r="C22" i="6"/>
  <c r="C23" i="6" s="1"/>
  <c r="B22" i="6"/>
  <c r="B23" i="6" s="1"/>
  <c r="I20" i="6"/>
  <c r="I18" i="6"/>
  <c r="E12" i="6"/>
  <c r="F6" i="6"/>
  <c r="F7" i="6" s="1"/>
  <c r="E6" i="6"/>
  <c r="D6" i="6"/>
  <c r="B6" i="6"/>
  <c r="I5" i="6"/>
  <c r="H5" i="6"/>
  <c r="G5" i="6"/>
  <c r="F5" i="6"/>
  <c r="E5" i="6"/>
  <c r="E7" i="6" s="1"/>
  <c r="D5" i="6"/>
  <c r="D7" i="6" s="1"/>
  <c r="C5" i="6"/>
  <c r="B5" i="6"/>
  <c r="J4" i="6"/>
  <c r="C35" i="5"/>
  <c r="D35" i="5"/>
  <c r="E35" i="5"/>
  <c r="F35" i="5"/>
  <c r="B35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29" i="5"/>
  <c r="C21" i="5"/>
  <c r="D21" i="5"/>
  <c r="E21" i="5"/>
  <c r="F21" i="5"/>
  <c r="G21" i="5"/>
  <c r="H21" i="5"/>
  <c r="B21" i="5"/>
  <c r="C19" i="5"/>
  <c r="D19" i="5"/>
  <c r="E19" i="5"/>
  <c r="F19" i="5"/>
  <c r="G19" i="5"/>
  <c r="H19" i="5"/>
  <c r="B19" i="5"/>
  <c r="C5" i="5"/>
  <c r="D5" i="5"/>
  <c r="E5" i="5"/>
  <c r="E7" i="5" s="1"/>
  <c r="F5" i="5"/>
  <c r="G5" i="5"/>
  <c r="H5" i="5"/>
  <c r="I5" i="5"/>
  <c r="B5" i="5"/>
  <c r="G34" i="5"/>
  <c r="R28" i="5"/>
  <c r="H22" i="5"/>
  <c r="H23" i="5" s="1"/>
  <c r="G22" i="5"/>
  <c r="G23" i="5" s="1"/>
  <c r="F22" i="5"/>
  <c r="F23" i="5" s="1"/>
  <c r="E22" i="5"/>
  <c r="E23" i="5" s="1"/>
  <c r="D22" i="5"/>
  <c r="D23" i="5" s="1"/>
  <c r="C22" i="5"/>
  <c r="C23" i="5" s="1"/>
  <c r="B22" i="5"/>
  <c r="B23" i="5" s="1"/>
  <c r="I20" i="5"/>
  <c r="I18" i="5"/>
  <c r="E13" i="5"/>
  <c r="E12" i="5"/>
  <c r="D7" i="5"/>
  <c r="F6" i="5"/>
  <c r="F7" i="5" s="1"/>
  <c r="E6" i="5"/>
  <c r="D6" i="5"/>
  <c r="B6" i="5"/>
  <c r="B7" i="5" s="1"/>
  <c r="J4" i="5"/>
  <c r="C35" i="4"/>
  <c r="D35" i="4"/>
  <c r="E35" i="4"/>
  <c r="F35" i="4"/>
  <c r="B35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29" i="4"/>
  <c r="C19" i="4"/>
  <c r="D19" i="4"/>
  <c r="E19" i="4"/>
  <c r="F19" i="4"/>
  <c r="G19" i="4"/>
  <c r="H19" i="4"/>
  <c r="B19" i="4"/>
  <c r="C5" i="4"/>
  <c r="D5" i="4"/>
  <c r="D7" i="4" s="1"/>
  <c r="E5" i="4"/>
  <c r="E7" i="4" s="1"/>
  <c r="F5" i="4"/>
  <c r="G5" i="4"/>
  <c r="H5" i="4"/>
  <c r="I5" i="4"/>
  <c r="B5" i="4"/>
  <c r="G34" i="4"/>
  <c r="R28" i="4"/>
  <c r="H22" i="4"/>
  <c r="H23" i="4" s="1"/>
  <c r="G22" i="4"/>
  <c r="G23" i="4" s="1"/>
  <c r="F22" i="4"/>
  <c r="F23" i="4" s="1"/>
  <c r="E22" i="4"/>
  <c r="E23" i="4" s="1"/>
  <c r="D22" i="4"/>
  <c r="D23" i="4" s="1"/>
  <c r="C22" i="4"/>
  <c r="C23" i="4" s="1"/>
  <c r="B22" i="4"/>
  <c r="B23" i="4" s="1"/>
  <c r="I21" i="4"/>
  <c r="I20" i="4"/>
  <c r="I18" i="4"/>
  <c r="E13" i="4"/>
  <c r="E12" i="4"/>
  <c r="F6" i="4"/>
  <c r="F7" i="4" s="1"/>
  <c r="E6" i="4"/>
  <c r="D6" i="4"/>
  <c r="B6" i="4"/>
  <c r="J4" i="4"/>
  <c r="C35" i="3"/>
  <c r="D35" i="3"/>
  <c r="E35" i="3"/>
  <c r="F35" i="3"/>
  <c r="B35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B29" i="3"/>
  <c r="C19" i="3"/>
  <c r="D19" i="3"/>
  <c r="E19" i="3"/>
  <c r="F19" i="3"/>
  <c r="G19" i="3"/>
  <c r="H19" i="3"/>
  <c r="B19" i="3"/>
  <c r="C13" i="3"/>
  <c r="D13" i="3"/>
  <c r="E13" i="3" s="1"/>
  <c r="B13" i="3"/>
  <c r="C5" i="3"/>
  <c r="D5" i="3"/>
  <c r="D7" i="3" s="1"/>
  <c r="E5" i="3"/>
  <c r="E7" i="3" s="1"/>
  <c r="F5" i="3"/>
  <c r="G5" i="3"/>
  <c r="H5" i="3"/>
  <c r="I5" i="3"/>
  <c r="B5" i="3"/>
  <c r="G34" i="3"/>
  <c r="R28" i="3"/>
  <c r="H22" i="3"/>
  <c r="H23" i="3" s="1"/>
  <c r="G22" i="3"/>
  <c r="G23" i="3" s="1"/>
  <c r="F22" i="3"/>
  <c r="F23" i="3" s="1"/>
  <c r="E22" i="3"/>
  <c r="E23" i="3" s="1"/>
  <c r="D22" i="3"/>
  <c r="D23" i="3" s="1"/>
  <c r="C22" i="3"/>
  <c r="C23" i="3" s="1"/>
  <c r="B22" i="3"/>
  <c r="B23" i="3" s="1"/>
  <c r="H21" i="3"/>
  <c r="G21" i="3"/>
  <c r="F21" i="3"/>
  <c r="E21" i="3"/>
  <c r="D21" i="3"/>
  <c r="C21" i="3"/>
  <c r="B21" i="3"/>
  <c r="I20" i="3"/>
  <c r="I18" i="3"/>
  <c r="I22" i="3" s="1"/>
  <c r="E12" i="3"/>
  <c r="F6" i="3"/>
  <c r="F7" i="3" s="1"/>
  <c r="E6" i="3"/>
  <c r="D6" i="3"/>
  <c r="B6" i="3"/>
  <c r="B7" i="3" s="1"/>
  <c r="J4" i="3"/>
  <c r="C35" i="2"/>
  <c r="D35" i="2"/>
  <c r="E35" i="2"/>
  <c r="F35" i="2"/>
  <c r="B35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B29" i="2"/>
  <c r="C19" i="2"/>
  <c r="D19" i="2"/>
  <c r="E19" i="2"/>
  <c r="F19" i="2"/>
  <c r="G19" i="2"/>
  <c r="H19" i="2"/>
  <c r="B19" i="2"/>
  <c r="C13" i="2"/>
  <c r="D13" i="2"/>
  <c r="B13" i="2"/>
  <c r="C5" i="2"/>
  <c r="D5" i="2"/>
  <c r="E5" i="2"/>
  <c r="F5" i="2"/>
  <c r="G5" i="2"/>
  <c r="H5" i="2"/>
  <c r="I5" i="2"/>
  <c r="B5" i="2"/>
  <c r="I19" i="12" l="1"/>
  <c r="G35" i="12"/>
  <c r="J6" i="12"/>
  <c r="B7" i="12"/>
  <c r="J7" i="12" s="1"/>
  <c r="I21" i="12"/>
  <c r="G35" i="11"/>
  <c r="I21" i="11"/>
  <c r="I19" i="9"/>
  <c r="I21" i="9"/>
  <c r="I22" i="8"/>
  <c r="I20" i="8"/>
  <c r="E13" i="8"/>
  <c r="E13" i="6"/>
  <c r="I22" i="6"/>
  <c r="J5" i="6"/>
  <c r="J6" i="6"/>
  <c r="G35" i="6"/>
  <c r="I22" i="5"/>
  <c r="J6" i="4"/>
  <c r="I19" i="4"/>
  <c r="I22" i="4"/>
  <c r="B7" i="4"/>
  <c r="I21" i="3"/>
  <c r="R29" i="12"/>
  <c r="I23" i="12"/>
  <c r="I22" i="12"/>
  <c r="J5" i="12"/>
  <c r="R29" i="11"/>
  <c r="I22" i="11"/>
  <c r="I19" i="11"/>
  <c r="J5" i="11"/>
  <c r="J7" i="11"/>
  <c r="I23" i="11"/>
  <c r="J6" i="11"/>
  <c r="R29" i="10"/>
  <c r="I22" i="10"/>
  <c r="I19" i="10"/>
  <c r="J6" i="10"/>
  <c r="J5" i="10"/>
  <c r="I23" i="10"/>
  <c r="J7" i="10"/>
  <c r="G35" i="9"/>
  <c r="R29" i="9"/>
  <c r="I22" i="9"/>
  <c r="E13" i="9"/>
  <c r="J5" i="9"/>
  <c r="J7" i="9"/>
  <c r="I23" i="9"/>
  <c r="J6" i="9"/>
  <c r="G36" i="8"/>
  <c r="R30" i="8"/>
  <c r="I23" i="8"/>
  <c r="J5" i="8"/>
  <c r="J6" i="8"/>
  <c r="J7" i="8"/>
  <c r="I24" i="8"/>
  <c r="G35" i="7"/>
  <c r="R29" i="7"/>
  <c r="I21" i="7"/>
  <c r="I22" i="7"/>
  <c r="I19" i="7"/>
  <c r="E13" i="7"/>
  <c r="J5" i="7"/>
  <c r="J6" i="7"/>
  <c r="J7" i="7"/>
  <c r="I23" i="7"/>
  <c r="R29" i="6"/>
  <c r="I19" i="6"/>
  <c r="I21" i="6"/>
  <c r="B7" i="6"/>
  <c r="J7" i="6" s="1"/>
  <c r="I23" i="6"/>
  <c r="G35" i="5"/>
  <c r="R29" i="5"/>
  <c r="I21" i="5"/>
  <c r="I19" i="5"/>
  <c r="J5" i="5"/>
  <c r="J7" i="5"/>
  <c r="I23" i="5"/>
  <c r="J6" i="5"/>
  <c r="G35" i="4"/>
  <c r="R29" i="4"/>
  <c r="J5" i="4"/>
  <c r="J7" i="4"/>
  <c r="I23" i="4"/>
  <c r="G35" i="3"/>
  <c r="R29" i="3"/>
  <c r="I19" i="3"/>
  <c r="J7" i="3"/>
  <c r="J5" i="3"/>
  <c r="I23" i="3"/>
  <c r="J6" i="3"/>
  <c r="G34" i="2"/>
  <c r="R28" i="2"/>
  <c r="H22" i="2"/>
  <c r="H23" i="2" s="1"/>
  <c r="G22" i="2"/>
  <c r="G23" i="2" s="1"/>
  <c r="F22" i="2"/>
  <c r="F23" i="2" s="1"/>
  <c r="E22" i="2"/>
  <c r="E23" i="2" s="1"/>
  <c r="D22" i="2"/>
  <c r="D23" i="2" s="1"/>
  <c r="C22" i="2"/>
  <c r="C23" i="2" s="1"/>
  <c r="B22" i="2"/>
  <c r="B23" i="2" s="1"/>
  <c r="I21" i="2"/>
  <c r="I20" i="2"/>
  <c r="I18" i="2"/>
  <c r="E12" i="2"/>
  <c r="F6" i="2"/>
  <c r="F7" i="2" s="1"/>
  <c r="E6" i="2"/>
  <c r="D6" i="2"/>
  <c r="B6" i="2"/>
  <c r="B7" i="2" s="1"/>
  <c r="E7" i="2"/>
  <c r="D7" i="2"/>
  <c r="J4" i="2"/>
  <c r="J4" i="1"/>
  <c r="B5" i="1"/>
  <c r="C5" i="1"/>
  <c r="D5" i="1"/>
  <c r="D7" i="1" s="1"/>
  <c r="E5" i="1"/>
  <c r="E7" i="1" s="1"/>
  <c r="F5" i="1"/>
  <c r="G5" i="1"/>
  <c r="H5" i="1"/>
  <c r="I5" i="1"/>
  <c r="B6" i="1"/>
  <c r="D6" i="1"/>
  <c r="E6" i="1"/>
  <c r="F6" i="1"/>
  <c r="F7" i="1" s="1"/>
  <c r="B7" i="1"/>
  <c r="E12" i="1"/>
  <c r="B13" i="1"/>
  <c r="C13" i="1"/>
  <c r="D13" i="1"/>
  <c r="R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G34" i="1"/>
  <c r="B35" i="1"/>
  <c r="C35" i="1"/>
  <c r="D35" i="1"/>
  <c r="E35" i="1"/>
  <c r="F35" i="1"/>
  <c r="E13" i="1" l="1"/>
  <c r="J7" i="1"/>
  <c r="R29" i="1"/>
  <c r="J6" i="1"/>
  <c r="J5" i="1"/>
  <c r="G35" i="1"/>
  <c r="G35" i="2"/>
  <c r="R29" i="2"/>
  <c r="I19" i="2"/>
  <c r="I22" i="2"/>
  <c r="E13" i="2"/>
  <c r="J7" i="2"/>
  <c r="J5" i="2"/>
  <c r="J6" i="2"/>
  <c r="I23" i="2"/>
</calcChain>
</file>

<file path=xl/sharedStrings.xml><?xml version="1.0" encoding="utf-8"?>
<sst xmlns="http://schemas.openxmlformats.org/spreadsheetml/2006/main" count="1430" uniqueCount="73">
  <si>
    <t>合計</t>
    <phoneticPr fontId="4" type="noConversion"/>
  </si>
  <si>
    <t>%</t>
  </si>
  <si>
    <t>人</t>
  </si>
  <si>
    <t>其他</t>
  </si>
  <si>
    <t>普通</t>
    <phoneticPr fontId="4" type="noConversion"/>
  </si>
  <si>
    <t>非常不滿意</t>
    <phoneticPr fontId="4" type="noConversion"/>
  </si>
  <si>
    <t>不滿意</t>
    <phoneticPr fontId="4" type="noConversion"/>
  </si>
  <si>
    <t>滿意</t>
    <phoneticPr fontId="4" type="noConversion"/>
  </si>
  <si>
    <t>非常滿意</t>
    <phoneticPr fontId="4" type="noConversion"/>
  </si>
  <si>
    <t>司法、法律與公共安全類</t>
    <phoneticPr fontId="4" type="noConversion"/>
  </si>
  <si>
    <t>休閒與觀光旅遊類</t>
    <phoneticPr fontId="4" type="noConversion"/>
  </si>
  <si>
    <t>個人及社會服務類</t>
    <phoneticPr fontId="4" type="noConversion"/>
  </si>
  <si>
    <t>教育與訓練類</t>
    <phoneticPr fontId="4" type="noConversion"/>
  </si>
  <si>
    <t>政府公共事務類</t>
    <phoneticPr fontId="4" type="noConversion"/>
  </si>
  <si>
    <t>行銷與銷售類</t>
    <phoneticPr fontId="4" type="noConversion"/>
  </si>
  <si>
    <t>企業經營管理類</t>
    <phoneticPr fontId="4" type="noConversion"/>
  </si>
  <si>
    <t>金融財務類</t>
    <phoneticPr fontId="4" type="noConversion"/>
  </si>
  <si>
    <t>資訊科技類</t>
    <phoneticPr fontId="4" type="noConversion"/>
  </si>
  <si>
    <t>藝文與影音傳播類</t>
    <phoneticPr fontId="4" type="noConversion"/>
  </si>
  <si>
    <t>醫療保健類</t>
    <phoneticPr fontId="4" type="noConversion"/>
  </si>
  <si>
    <t>天然資源、食品與農業類</t>
    <phoneticPr fontId="4" type="noConversion"/>
  </si>
  <si>
    <t>物流運輸類</t>
    <phoneticPr fontId="4" type="noConversion"/>
  </si>
  <si>
    <t>科學、技術、工程、數學類</t>
    <phoneticPr fontId="4" type="noConversion"/>
  </si>
  <si>
    <t>製造類</t>
    <phoneticPr fontId="4" type="noConversion"/>
  </si>
  <si>
    <t>建築營造類</t>
    <phoneticPr fontId="4" type="noConversion"/>
  </si>
  <si>
    <t>部份工時</t>
    <phoneticPr fontId="4" type="noConversion"/>
  </si>
  <si>
    <t>全職</t>
    <phoneticPr fontId="4" type="noConversion"/>
  </si>
  <si>
    <t>自由工作者</t>
    <phoneticPr fontId="4" type="noConversion"/>
  </si>
  <si>
    <t>創業</t>
    <phoneticPr fontId="4" type="noConversion"/>
  </si>
  <si>
    <t>非營利機構</t>
    <phoneticPr fontId="4" type="noConversion"/>
  </si>
  <si>
    <t>學校</t>
    <phoneticPr fontId="4" type="noConversion"/>
  </si>
  <si>
    <t>政府部門</t>
    <phoneticPr fontId="4" type="noConversion"/>
  </si>
  <si>
    <t>企業</t>
    <phoneticPr fontId="4" type="noConversion"/>
  </si>
  <si>
    <t>合計</t>
    <phoneticPr fontId="4" type="noConversion"/>
  </si>
  <si>
    <t>合計</t>
    <phoneticPr fontId="4" type="noConversion"/>
  </si>
  <si>
    <t>公務人員</t>
    <phoneticPr fontId="2" type="noConversion"/>
  </si>
  <si>
    <t>證照</t>
    <phoneticPr fontId="2" type="noConversion"/>
  </si>
  <si>
    <t>國內研究所</t>
    <phoneticPr fontId="4" type="noConversion"/>
  </si>
  <si>
    <t xml:space="preserve"> </t>
    <phoneticPr fontId="4" type="noConversion"/>
  </si>
  <si>
    <t>家管/料理家務者</t>
    <phoneticPr fontId="4" type="noConversion"/>
  </si>
  <si>
    <t>尋找工作中</t>
    <phoneticPr fontId="4" type="noConversion"/>
  </si>
  <si>
    <t>準備考試</t>
    <phoneticPr fontId="4" type="noConversion"/>
  </si>
  <si>
    <t>部份工時</t>
    <phoneticPr fontId="4" type="noConversion"/>
  </si>
  <si>
    <t>全職工作</t>
    <phoneticPr fontId="4" type="noConversion"/>
  </si>
  <si>
    <t>進修中</t>
    <phoneticPr fontId="4" type="noConversion"/>
  </si>
  <si>
    <t>服役中或等待服役中</t>
    <phoneticPr fontId="4" type="noConversion"/>
  </si>
  <si>
    <t>就業</t>
    <phoneticPr fontId="4" type="noConversion"/>
  </si>
  <si>
    <t>1、目前的工作狀況為何？</t>
    <phoneticPr fontId="4" type="noConversion"/>
  </si>
  <si>
    <t>2、目前未就業的原因-準備何種類別考試?</t>
    <phoneticPr fontId="4" type="noConversion"/>
  </si>
  <si>
    <t>3、任職的機構性質：</t>
    <phoneticPr fontId="4" type="noConversion"/>
  </si>
  <si>
    <t>4、現在工作職業類型：</t>
    <phoneticPr fontId="4" type="noConversion"/>
  </si>
  <si>
    <t>5、對目前工作的整體滿意度為何？</t>
    <phoneticPr fontId="4" type="noConversion"/>
  </si>
  <si>
    <t>2、目前未就業的原因-準備何種類別考試?</t>
    <phoneticPr fontId="4" type="noConversion"/>
  </si>
  <si>
    <t>4、現在工作職業類型：</t>
    <phoneticPr fontId="4" type="noConversion"/>
  </si>
  <si>
    <t>5、對目前工作的整體滿意度為何？</t>
    <phoneticPr fontId="4" type="noConversion"/>
  </si>
  <si>
    <t>1、目前的工作狀況為何？</t>
    <phoneticPr fontId="4" type="noConversion"/>
  </si>
  <si>
    <t>3、任職的機構性質：</t>
    <phoneticPr fontId="4" type="noConversion"/>
  </si>
  <si>
    <t>5、對目前工作的整體滿意度為何？</t>
    <phoneticPr fontId="4" type="noConversion"/>
  </si>
  <si>
    <t>1、目前的工作狀況為何？</t>
    <phoneticPr fontId="4" type="noConversion"/>
  </si>
  <si>
    <t>2、目前未就業的原因-準備何種類別考試?</t>
    <phoneticPr fontId="4" type="noConversion"/>
  </si>
  <si>
    <t>1、目前的工作狀況為何？</t>
    <phoneticPr fontId="4" type="noConversion"/>
  </si>
  <si>
    <t>2、目前未就業的原因-準備何種類別考試?</t>
    <phoneticPr fontId="4" type="noConversion"/>
  </si>
  <si>
    <t>4、現在工作職業類型：</t>
    <phoneticPr fontId="4" type="noConversion"/>
  </si>
  <si>
    <t>1、目前的工作狀況為何？</t>
    <phoneticPr fontId="4" type="noConversion"/>
  </si>
  <si>
    <t>5、對目前工作的整體滿意度為何？</t>
    <phoneticPr fontId="4" type="noConversion"/>
  </si>
  <si>
    <t>2、目前未就業的原因-準備何種類別考試?</t>
    <phoneticPr fontId="4" type="noConversion"/>
  </si>
  <si>
    <t>2、目前未就業的原因-準備何種類別考試?</t>
    <phoneticPr fontId="4" type="noConversion"/>
  </si>
  <si>
    <t>5、對目前工作的整體滿意度為何？</t>
    <phoneticPr fontId="4" type="noConversion"/>
  </si>
  <si>
    <t>3、任職的機構性質：</t>
    <phoneticPr fontId="4" type="noConversion"/>
  </si>
  <si>
    <t>4、現在工作職業類型：</t>
    <phoneticPr fontId="4" type="noConversion"/>
  </si>
  <si>
    <t>1、目前的工作狀況為何？</t>
    <phoneticPr fontId="4" type="noConversion"/>
  </si>
  <si>
    <t>2、目前未就業的原因-準備何種類別考試?</t>
    <phoneticPr fontId="4" type="noConversion"/>
  </si>
  <si>
    <t>1、目前的工作狀況為何？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</si>
</sst>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">
      <alignment vertical="center"/>
    </xf>
    <xf numFmtId="10" fontId="3" fillId="0" borderId="1" xfId="1" applyNumberFormat="1" applyFont="1" applyBorder="1">
      <alignment vertical="center"/>
    </xf>
    <xf numFmtId="0" fontId="3" fillId="0" borderId="1" xfId="1" applyFont="1" applyBorder="1">
      <alignment vertical="center"/>
    </xf>
    <xf numFmtId="0" fontId="5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0" fontId="3" fillId="0" borderId="0" xfId="1" applyNumberFormat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10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0" fontId="3" fillId="0" borderId="0" xfId="1" applyNumberFormat="1" applyFont="1" applyBorder="1" applyAlignment="1">
      <alignment horizontal="right" vertical="center"/>
    </xf>
    <xf numFmtId="0" fontId="5" fillId="0" borderId="1" xfId="1" applyFont="1" applyBorder="1">
      <alignment vertical="center"/>
    </xf>
    <xf numFmtId="10" fontId="3" fillId="0" borderId="0" xfId="1" applyNumberFormat="1" applyFont="1" applyBorder="1" applyAlignment="1">
      <alignment horizontal="right" vertical="center" shrinkToFit="1"/>
    </xf>
    <xf numFmtId="0" fontId="1" fillId="0" borderId="0" xfId="1" applyBorder="1" applyAlignment="1">
      <alignment horizontal="center" vertical="center" shrinkToFit="1"/>
    </xf>
    <xf numFmtId="10" fontId="3" fillId="0" borderId="0" xfId="1" applyNumberFormat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10" fontId="3" fillId="0" borderId="1" xfId="1" applyNumberFormat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>
      <alignment vertical="center"/>
    </xf>
    <xf numFmtId="0" fontId="3" fillId="0" borderId="6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10" fontId="3" fillId="0" borderId="4" xfId="1" applyNumberFormat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2">
    <cellStyle name="一般" xfId="0" builtinId="0"/>
    <cellStyle name="一般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651</v>
      </c>
      <c r="C4" s="20">
        <v>76</v>
      </c>
      <c r="D4" s="20">
        <v>12</v>
      </c>
      <c r="E4" s="20">
        <v>15</v>
      </c>
      <c r="F4" s="20">
        <v>6</v>
      </c>
      <c r="G4" s="20">
        <v>34</v>
      </c>
      <c r="H4" s="20">
        <v>20</v>
      </c>
      <c r="I4" s="20">
        <v>9</v>
      </c>
      <c r="J4" s="20">
        <f>SUM(B4:I4)</f>
        <v>823</v>
      </c>
    </row>
    <row r="5" spans="1:10">
      <c r="A5" s="9" t="s">
        <v>1</v>
      </c>
      <c r="B5" s="19">
        <f t="shared" ref="B5:I5" si="0">B4/823</f>
        <v>0.79100850546780077</v>
      </c>
      <c r="C5" s="19">
        <f t="shared" si="0"/>
        <v>9.2345078979343867E-2</v>
      </c>
      <c r="D5" s="19">
        <f t="shared" si="0"/>
        <v>1.4580801944106925E-2</v>
      </c>
      <c r="E5" s="19">
        <f t="shared" si="0"/>
        <v>1.8226002430133656E-2</v>
      </c>
      <c r="F5" s="19">
        <f t="shared" si="0"/>
        <v>7.2904009720534627E-3</v>
      </c>
      <c r="G5" s="19">
        <f t="shared" si="0"/>
        <v>4.1312272174969626E-2</v>
      </c>
      <c r="H5" s="19">
        <f t="shared" si="0"/>
        <v>2.4301336573511544E-2</v>
      </c>
      <c r="I5" s="19">
        <f t="shared" si="0"/>
        <v>1.0935601458080195E-2</v>
      </c>
      <c r="J5" s="19">
        <f>SUM(B5:I5)</f>
        <v>0.99999999999999989</v>
      </c>
    </row>
    <row r="6" spans="1:10">
      <c r="A6" s="9" t="s">
        <v>2</v>
      </c>
      <c r="B6" s="30">
        <f>SUM(B4:C4)</f>
        <v>727</v>
      </c>
      <c r="C6" s="31"/>
      <c r="D6" s="20">
        <f>D4</f>
        <v>12</v>
      </c>
      <c r="E6" s="20">
        <f>E4</f>
        <v>15</v>
      </c>
      <c r="F6" s="30">
        <f>SUM(F4:I4)</f>
        <v>69</v>
      </c>
      <c r="G6" s="32"/>
      <c r="H6" s="32"/>
      <c r="I6" s="31"/>
      <c r="J6" s="20">
        <f>SUM(B6:I6)</f>
        <v>823</v>
      </c>
    </row>
    <row r="7" spans="1:10">
      <c r="A7" s="9" t="s">
        <v>1</v>
      </c>
      <c r="B7" s="33">
        <f>B6/823</f>
        <v>0.88335358444714462</v>
      </c>
      <c r="C7" s="34"/>
      <c r="D7" s="19">
        <f>D5</f>
        <v>1.4580801944106925E-2</v>
      </c>
      <c r="E7" s="19">
        <f>E5</f>
        <v>1.8226002430133656E-2</v>
      </c>
      <c r="F7" s="33">
        <f>F6/823</f>
        <v>8.3839611178614826E-2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48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1</v>
      </c>
      <c r="C12" s="3">
        <v>2</v>
      </c>
      <c r="D12" s="3">
        <v>3</v>
      </c>
      <c r="E12" s="3">
        <f>SUM(B12:D12)</f>
        <v>6</v>
      </c>
    </row>
    <row r="13" spans="1:10">
      <c r="A13" s="5" t="s">
        <v>1</v>
      </c>
      <c r="B13" s="2">
        <f>B12/6</f>
        <v>0.16666666666666666</v>
      </c>
      <c r="C13" s="2">
        <f>C12/6</f>
        <v>0.33333333333333331</v>
      </c>
      <c r="D13" s="2">
        <f>D12/6</f>
        <v>0.5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564</v>
      </c>
      <c r="C18" s="11">
        <v>33</v>
      </c>
      <c r="D18" s="11">
        <v>6</v>
      </c>
      <c r="E18" s="11">
        <v>9</v>
      </c>
      <c r="F18" s="11">
        <v>10</v>
      </c>
      <c r="G18" s="11">
        <v>8</v>
      </c>
      <c r="H18" s="11">
        <v>21</v>
      </c>
      <c r="I18" s="11">
        <f>SUM(B18:H18)</f>
        <v>651</v>
      </c>
    </row>
    <row r="19" spans="1:18">
      <c r="A19" s="26"/>
      <c r="B19" s="10">
        <f t="shared" ref="B19:H19" si="1">B18/651</f>
        <v>0.86635944700460832</v>
      </c>
      <c r="C19" s="10">
        <f t="shared" si="1"/>
        <v>5.0691244239631339E-2</v>
      </c>
      <c r="D19" s="10">
        <f t="shared" si="1"/>
        <v>9.2165898617511521E-3</v>
      </c>
      <c r="E19" s="10">
        <f t="shared" si="1"/>
        <v>1.3824884792626729E-2</v>
      </c>
      <c r="F19" s="10">
        <f t="shared" si="1"/>
        <v>1.5360983102918587E-2</v>
      </c>
      <c r="G19" s="10">
        <f t="shared" si="1"/>
        <v>1.2288786482334869E-2</v>
      </c>
      <c r="H19" s="10">
        <f t="shared" si="1"/>
        <v>3.2258064516129031E-2</v>
      </c>
      <c r="I19" s="10">
        <f>SUM(B19:H19)</f>
        <v>1</v>
      </c>
    </row>
    <row r="20" spans="1:18">
      <c r="A20" s="25" t="s">
        <v>25</v>
      </c>
      <c r="B20" s="11">
        <v>54</v>
      </c>
      <c r="C20" s="11">
        <v>4</v>
      </c>
      <c r="D20" s="11">
        <v>3</v>
      </c>
      <c r="E20" s="11">
        <v>4</v>
      </c>
      <c r="F20" s="11">
        <v>2</v>
      </c>
      <c r="G20" s="11">
        <v>4</v>
      </c>
      <c r="H20" s="11">
        <v>5</v>
      </c>
      <c r="I20" s="11">
        <f>SUM(B20:H20)</f>
        <v>76</v>
      </c>
    </row>
    <row r="21" spans="1:18">
      <c r="A21" s="26"/>
      <c r="B21" s="10">
        <f t="shared" ref="B21:H21" si="2">B20/76</f>
        <v>0.71052631578947367</v>
      </c>
      <c r="C21" s="10">
        <f t="shared" si="2"/>
        <v>5.2631578947368418E-2</v>
      </c>
      <c r="D21" s="10">
        <f t="shared" si="2"/>
        <v>3.9473684210526314E-2</v>
      </c>
      <c r="E21" s="10">
        <f t="shared" si="2"/>
        <v>5.2631578947368418E-2</v>
      </c>
      <c r="F21" s="10">
        <f t="shared" si="2"/>
        <v>2.6315789473684209E-2</v>
      </c>
      <c r="G21" s="10">
        <f t="shared" si="2"/>
        <v>5.2631578947368418E-2</v>
      </c>
      <c r="H21" s="10">
        <f t="shared" si="2"/>
        <v>6.5789473684210523E-2</v>
      </c>
      <c r="I21" s="10">
        <f>SUM(B21:H21)</f>
        <v>0.99999999999999989</v>
      </c>
    </row>
    <row r="22" spans="1:18">
      <c r="A22" s="25" t="s">
        <v>0</v>
      </c>
      <c r="B22" s="11">
        <f t="shared" ref="B22:I22" si="3">SUM(B18+B20)</f>
        <v>618</v>
      </c>
      <c r="C22" s="11">
        <f t="shared" si="3"/>
        <v>37</v>
      </c>
      <c r="D22" s="11">
        <f t="shared" si="3"/>
        <v>9</v>
      </c>
      <c r="E22" s="11">
        <f t="shared" si="3"/>
        <v>13</v>
      </c>
      <c r="F22" s="11">
        <f t="shared" si="3"/>
        <v>12</v>
      </c>
      <c r="G22" s="11">
        <f t="shared" si="3"/>
        <v>12</v>
      </c>
      <c r="H22" s="11">
        <f t="shared" si="3"/>
        <v>26</v>
      </c>
      <c r="I22" s="11">
        <f t="shared" si="3"/>
        <v>727</v>
      </c>
    </row>
    <row r="23" spans="1:18">
      <c r="A23" s="26"/>
      <c r="B23" s="10">
        <f t="shared" ref="B23:H23" si="4">B22/727</f>
        <v>0.85006877579092155</v>
      </c>
      <c r="C23" s="10">
        <f t="shared" si="4"/>
        <v>5.0894085281980743E-2</v>
      </c>
      <c r="D23" s="10">
        <f t="shared" si="4"/>
        <v>1.2379642365887207E-2</v>
      </c>
      <c r="E23" s="10">
        <f t="shared" si="4"/>
        <v>1.7881705639614855E-2</v>
      </c>
      <c r="F23" s="10">
        <f t="shared" si="4"/>
        <v>1.6506189821182942E-2</v>
      </c>
      <c r="G23" s="10">
        <f t="shared" si="4"/>
        <v>1.6506189821182942E-2</v>
      </c>
      <c r="H23" s="10">
        <f t="shared" si="4"/>
        <v>3.5763411279229711E-2</v>
      </c>
      <c r="I23" s="10">
        <f>SUM(B23:H23)</f>
        <v>0.99999999999999978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99</v>
      </c>
      <c r="C28" s="3">
        <v>32</v>
      </c>
      <c r="D28" s="3">
        <v>215</v>
      </c>
      <c r="E28" s="3">
        <v>19</v>
      </c>
      <c r="F28" s="3">
        <v>8</v>
      </c>
      <c r="G28" s="3">
        <v>13</v>
      </c>
      <c r="H28" s="3">
        <v>58</v>
      </c>
      <c r="I28" s="3">
        <v>54</v>
      </c>
      <c r="J28" s="3">
        <v>7</v>
      </c>
      <c r="K28" s="3">
        <v>12</v>
      </c>
      <c r="L28" s="3">
        <v>54</v>
      </c>
      <c r="M28" s="3">
        <v>19</v>
      </c>
      <c r="N28" s="3">
        <v>14</v>
      </c>
      <c r="O28" s="3">
        <v>17</v>
      </c>
      <c r="P28" s="3">
        <v>96</v>
      </c>
      <c r="Q28" s="3">
        <v>10</v>
      </c>
      <c r="R28" s="3">
        <f>SUM(B28:Q28)</f>
        <v>727</v>
      </c>
    </row>
    <row r="29" spans="1:18">
      <c r="A29" s="5" t="s">
        <v>1</v>
      </c>
      <c r="B29" s="2">
        <f t="shared" ref="B29:Q29" si="5">B28/727</f>
        <v>0.13617606602475929</v>
      </c>
      <c r="C29" s="2">
        <f t="shared" si="5"/>
        <v>4.4016506189821183E-2</v>
      </c>
      <c r="D29" s="2">
        <f t="shared" si="5"/>
        <v>0.29573590096286106</v>
      </c>
      <c r="E29" s="2">
        <f t="shared" si="5"/>
        <v>2.6134800550206328E-2</v>
      </c>
      <c r="F29" s="2">
        <f t="shared" si="5"/>
        <v>1.1004126547455296E-2</v>
      </c>
      <c r="G29" s="2">
        <f t="shared" si="5"/>
        <v>1.7881705639614855E-2</v>
      </c>
      <c r="H29" s="2">
        <f t="shared" si="5"/>
        <v>7.9779917469050887E-2</v>
      </c>
      <c r="I29" s="2">
        <f t="shared" si="5"/>
        <v>7.4277854195323248E-2</v>
      </c>
      <c r="J29" s="2">
        <f t="shared" si="5"/>
        <v>9.6286107290233843E-3</v>
      </c>
      <c r="K29" s="2">
        <f t="shared" si="5"/>
        <v>1.6506189821182942E-2</v>
      </c>
      <c r="L29" s="2">
        <f t="shared" si="5"/>
        <v>7.4277854195323248E-2</v>
      </c>
      <c r="M29" s="2">
        <f t="shared" si="5"/>
        <v>2.6134800550206328E-2</v>
      </c>
      <c r="N29" s="2">
        <f t="shared" si="5"/>
        <v>1.9257221458046769E-2</v>
      </c>
      <c r="O29" s="2">
        <f t="shared" si="5"/>
        <v>2.3383768913342505E-2</v>
      </c>
      <c r="P29" s="2">
        <f t="shared" si="5"/>
        <v>0.13204951856946354</v>
      </c>
      <c r="Q29" s="2">
        <f t="shared" si="5"/>
        <v>1.3755158184319119E-2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212</v>
      </c>
      <c r="C34" s="3">
        <v>288</v>
      </c>
      <c r="D34" s="3">
        <v>205</v>
      </c>
      <c r="E34" s="3">
        <v>18</v>
      </c>
      <c r="F34" s="3">
        <v>4</v>
      </c>
      <c r="G34" s="3">
        <f>SUM(B34:F34)</f>
        <v>727</v>
      </c>
    </row>
    <row r="35" spans="1:7">
      <c r="A35" s="5" t="s">
        <v>1</v>
      </c>
      <c r="B35" s="2">
        <f>B34/727</f>
        <v>0.29160935350756534</v>
      </c>
      <c r="C35" s="2">
        <f>C34/727</f>
        <v>0.39614855570839064</v>
      </c>
      <c r="D35" s="2">
        <f>D34/727</f>
        <v>0.28198074277854196</v>
      </c>
      <c r="E35" s="2">
        <f>E34/727</f>
        <v>2.4759284731774415E-2</v>
      </c>
      <c r="F35" s="2">
        <f>F34/727</f>
        <v>5.5020632737276479E-3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E2:E3"/>
    <mergeCell ref="F2:I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17</v>
      </c>
      <c r="C4" s="20">
        <v>0</v>
      </c>
      <c r="D4" s="20">
        <v>0</v>
      </c>
      <c r="E4" s="20">
        <v>2</v>
      </c>
      <c r="F4" s="20">
        <v>0</v>
      </c>
      <c r="G4" s="20">
        <v>2</v>
      </c>
      <c r="H4" s="20">
        <v>0</v>
      </c>
      <c r="I4" s="20">
        <v>1</v>
      </c>
      <c r="J4" s="20">
        <f>SUM(B4:I4)</f>
        <v>22</v>
      </c>
    </row>
    <row r="5" spans="1:10">
      <c r="A5" s="9" t="s">
        <v>1</v>
      </c>
      <c r="B5" s="19">
        <f>B4/22</f>
        <v>0.77272727272727271</v>
      </c>
      <c r="C5" s="19">
        <f t="shared" ref="C5:I5" si="0">C4/22</f>
        <v>0</v>
      </c>
      <c r="D5" s="19">
        <f t="shared" si="0"/>
        <v>0</v>
      </c>
      <c r="E5" s="19">
        <f t="shared" si="0"/>
        <v>9.0909090909090912E-2</v>
      </c>
      <c r="F5" s="19">
        <f t="shared" si="0"/>
        <v>0</v>
      </c>
      <c r="G5" s="19">
        <f t="shared" si="0"/>
        <v>9.0909090909090912E-2</v>
      </c>
      <c r="H5" s="19">
        <f t="shared" si="0"/>
        <v>0</v>
      </c>
      <c r="I5" s="19">
        <f t="shared" si="0"/>
        <v>4.5454545454545456E-2</v>
      </c>
      <c r="J5" s="19">
        <f>SUM(B5:I5)</f>
        <v>1</v>
      </c>
    </row>
    <row r="6" spans="1:10">
      <c r="A6" s="9" t="s">
        <v>2</v>
      </c>
      <c r="B6" s="30">
        <f>SUM(B4:C4)</f>
        <v>17</v>
      </c>
      <c r="C6" s="31"/>
      <c r="D6" s="20">
        <f>D4</f>
        <v>0</v>
      </c>
      <c r="E6" s="20">
        <f>E4</f>
        <v>2</v>
      </c>
      <c r="F6" s="30">
        <f>SUM(F4:I4)</f>
        <v>3</v>
      </c>
      <c r="G6" s="32"/>
      <c r="H6" s="32"/>
      <c r="I6" s="31"/>
      <c r="J6" s="20">
        <f>SUM(B6:I6)</f>
        <v>22</v>
      </c>
    </row>
    <row r="7" spans="1:10">
      <c r="A7" s="9" t="s">
        <v>1</v>
      </c>
      <c r="B7" s="33">
        <f>B6/22</f>
        <v>0.77272727272727271</v>
      </c>
      <c r="C7" s="34"/>
      <c r="D7" s="19">
        <f>D5</f>
        <v>0</v>
      </c>
      <c r="E7" s="19">
        <f>E5</f>
        <v>9.0909090909090912E-2</v>
      </c>
      <c r="F7" s="33">
        <f>F6/22</f>
        <v>0.13636363636363635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48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5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8</v>
      </c>
      <c r="C18" s="11">
        <v>3</v>
      </c>
      <c r="D18" s="11">
        <v>2</v>
      </c>
      <c r="E18" s="11">
        <v>1</v>
      </c>
      <c r="F18" s="11">
        <v>2</v>
      </c>
      <c r="G18" s="11">
        <v>1</v>
      </c>
      <c r="H18" s="11">
        <v>0</v>
      </c>
      <c r="I18" s="11">
        <f>SUM(B18:H18)</f>
        <v>17</v>
      </c>
    </row>
    <row r="19" spans="1:18">
      <c r="A19" s="26"/>
      <c r="B19" s="10">
        <f>B18/17</f>
        <v>0.47058823529411764</v>
      </c>
      <c r="C19" s="10">
        <f t="shared" ref="C19:H19" si="1">C18/17</f>
        <v>0.17647058823529413</v>
      </c>
      <c r="D19" s="10">
        <f t="shared" si="1"/>
        <v>0.11764705882352941</v>
      </c>
      <c r="E19" s="10">
        <f t="shared" si="1"/>
        <v>5.8823529411764705E-2</v>
      </c>
      <c r="F19" s="10">
        <f t="shared" si="1"/>
        <v>0.11764705882352941</v>
      </c>
      <c r="G19" s="10">
        <f t="shared" si="1"/>
        <v>5.8823529411764705E-2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0</v>
      </c>
    </row>
    <row r="21" spans="1:18">
      <c r="A21" s="26"/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>SUM(B21:H21)</f>
        <v>0</v>
      </c>
    </row>
    <row r="22" spans="1:18">
      <c r="A22" s="25" t="s">
        <v>0</v>
      </c>
      <c r="B22" s="11">
        <f t="shared" ref="B22:I22" si="2">SUM(B18+B20)</f>
        <v>8</v>
      </c>
      <c r="C22" s="11">
        <f t="shared" si="2"/>
        <v>3</v>
      </c>
      <c r="D22" s="11">
        <f t="shared" si="2"/>
        <v>2</v>
      </c>
      <c r="E22" s="11">
        <f t="shared" si="2"/>
        <v>1</v>
      </c>
      <c r="F22" s="11">
        <f t="shared" si="2"/>
        <v>2</v>
      </c>
      <c r="G22" s="11">
        <f t="shared" si="2"/>
        <v>1</v>
      </c>
      <c r="H22" s="11">
        <f t="shared" si="2"/>
        <v>0</v>
      </c>
      <c r="I22" s="11">
        <f t="shared" si="2"/>
        <v>17</v>
      </c>
    </row>
    <row r="23" spans="1:18">
      <c r="A23" s="26"/>
      <c r="B23" s="10">
        <f>B22/17</f>
        <v>0.47058823529411764</v>
      </c>
      <c r="C23" s="10">
        <f t="shared" ref="C23:H23" si="3">C22/17</f>
        <v>0.17647058823529413</v>
      </c>
      <c r="D23" s="10">
        <f t="shared" si="3"/>
        <v>0.11764705882352941</v>
      </c>
      <c r="E23" s="10">
        <f t="shared" si="3"/>
        <v>5.8823529411764705E-2</v>
      </c>
      <c r="F23" s="10">
        <f t="shared" si="3"/>
        <v>0.11764705882352941</v>
      </c>
      <c r="G23" s="10">
        <f t="shared" si="3"/>
        <v>5.8823529411764705E-2</v>
      </c>
      <c r="H23" s="10">
        <f t="shared" si="3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0</v>
      </c>
      <c r="C28" s="3">
        <v>4</v>
      </c>
      <c r="D28" s="3">
        <v>0</v>
      </c>
      <c r="E28" s="3">
        <v>0</v>
      </c>
      <c r="F28" s="3">
        <v>0</v>
      </c>
      <c r="G28" s="3">
        <v>1</v>
      </c>
      <c r="H28" s="3">
        <v>1</v>
      </c>
      <c r="I28" s="3">
        <v>1</v>
      </c>
      <c r="J28" s="3">
        <v>1</v>
      </c>
      <c r="K28" s="3">
        <v>0</v>
      </c>
      <c r="L28" s="3">
        <v>0</v>
      </c>
      <c r="M28" s="3">
        <v>1</v>
      </c>
      <c r="N28" s="3">
        <v>3</v>
      </c>
      <c r="O28" s="3">
        <v>0</v>
      </c>
      <c r="P28" s="3">
        <v>2</v>
      </c>
      <c r="Q28" s="3">
        <v>3</v>
      </c>
      <c r="R28" s="3">
        <f>SUM(B28:Q28)</f>
        <v>17</v>
      </c>
    </row>
    <row r="29" spans="1:18">
      <c r="A29" s="5" t="s">
        <v>1</v>
      </c>
      <c r="B29" s="2">
        <f>B28/17</f>
        <v>0</v>
      </c>
      <c r="C29" s="2">
        <f t="shared" ref="C29:Q29" si="4">C28/17</f>
        <v>0.23529411764705882</v>
      </c>
      <c r="D29" s="2">
        <f t="shared" si="4"/>
        <v>0</v>
      </c>
      <c r="E29" s="2">
        <f t="shared" si="4"/>
        <v>0</v>
      </c>
      <c r="F29" s="2">
        <f t="shared" si="4"/>
        <v>0</v>
      </c>
      <c r="G29" s="2">
        <f t="shared" si="4"/>
        <v>5.8823529411764705E-2</v>
      </c>
      <c r="H29" s="2">
        <f t="shared" si="4"/>
        <v>5.8823529411764705E-2</v>
      </c>
      <c r="I29" s="2">
        <f t="shared" si="4"/>
        <v>5.8823529411764705E-2</v>
      </c>
      <c r="J29" s="2">
        <f t="shared" si="4"/>
        <v>5.8823529411764705E-2</v>
      </c>
      <c r="K29" s="2">
        <f t="shared" si="4"/>
        <v>0</v>
      </c>
      <c r="L29" s="2">
        <f t="shared" si="4"/>
        <v>0</v>
      </c>
      <c r="M29" s="2">
        <f t="shared" si="4"/>
        <v>5.8823529411764705E-2</v>
      </c>
      <c r="N29" s="2">
        <f t="shared" si="4"/>
        <v>0.17647058823529413</v>
      </c>
      <c r="O29" s="2">
        <f t="shared" si="4"/>
        <v>0</v>
      </c>
      <c r="P29" s="2">
        <f t="shared" si="4"/>
        <v>0.11764705882352941</v>
      </c>
      <c r="Q29" s="2">
        <f t="shared" si="4"/>
        <v>0.17647058823529413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1</v>
      </c>
      <c r="C34" s="3">
        <v>11</v>
      </c>
      <c r="D34" s="3">
        <v>4</v>
      </c>
      <c r="E34" s="3">
        <v>1</v>
      </c>
      <c r="F34" s="3">
        <v>0</v>
      </c>
      <c r="G34" s="3">
        <f>SUM(B34:F34)</f>
        <v>17</v>
      </c>
    </row>
    <row r="35" spans="1:7">
      <c r="A35" s="5" t="s">
        <v>1</v>
      </c>
      <c r="B35" s="2">
        <f>B34/17</f>
        <v>5.8823529411764705E-2</v>
      </c>
      <c r="C35" s="2">
        <f t="shared" ref="C35:F35" si="5">C34/17</f>
        <v>0.6470588235294118</v>
      </c>
      <c r="D35" s="2">
        <f t="shared" si="5"/>
        <v>0.23529411764705882</v>
      </c>
      <c r="E35" s="2">
        <f t="shared" si="5"/>
        <v>5.8823529411764705E-2</v>
      </c>
      <c r="F35" s="2">
        <f t="shared" si="5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63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9</v>
      </c>
      <c r="C4" s="20">
        <v>2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f>SUM(B4:I4)</f>
        <v>11</v>
      </c>
    </row>
    <row r="5" spans="1:10">
      <c r="A5" s="9" t="s">
        <v>1</v>
      </c>
      <c r="B5" s="19">
        <f>B4/11</f>
        <v>0.81818181818181823</v>
      </c>
      <c r="C5" s="19">
        <f t="shared" ref="C5:I5" si="0">C4/11</f>
        <v>0.18181818181818182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9" t="s">
        <v>2</v>
      </c>
      <c r="B6" s="30">
        <f>SUM(B4:C4)</f>
        <v>11</v>
      </c>
      <c r="C6" s="31"/>
      <c r="D6" s="20">
        <f>D4</f>
        <v>0</v>
      </c>
      <c r="E6" s="20">
        <f>E4</f>
        <v>0</v>
      </c>
      <c r="F6" s="30">
        <f>SUM(F4:I4)</f>
        <v>0</v>
      </c>
      <c r="G6" s="32"/>
      <c r="H6" s="32"/>
      <c r="I6" s="31"/>
      <c r="J6" s="20">
        <f>SUM(B6:I6)</f>
        <v>11</v>
      </c>
    </row>
    <row r="7" spans="1:10">
      <c r="A7" s="9" t="s">
        <v>1</v>
      </c>
      <c r="B7" s="33">
        <f>B6/11</f>
        <v>1</v>
      </c>
      <c r="C7" s="34"/>
      <c r="D7" s="19">
        <f>D5</f>
        <v>0</v>
      </c>
      <c r="E7" s="19">
        <f>E5</f>
        <v>0</v>
      </c>
      <c r="F7" s="33">
        <f>F6/11</f>
        <v>0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66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5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SUM(B18:H18)</f>
        <v>9</v>
      </c>
    </row>
    <row r="19" spans="1:18">
      <c r="A19" s="26"/>
      <c r="B19" s="10">
        <f>B18/9</f>
        <v>1</v>
      </c>
      <c r="C19" s="10">
        <f t="shared" ref="C19:H19" si="1">C18/9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2</v>
      </c>
    </row>
    <row r="21" spans="1:18">
      <c r="A21" s="26"/>
      <c r="B21" s="10">
        <f>B20/2</f>
        <v>1</v>
      </c>
      <c r="C21" s="10">
        <f t="shared" ref="C21:H21" si="2">C20/2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11</v>
      </c>
      <c r="C22" s="11">
        <f t="shared" si="3"/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11</v>
      </c>
    </row>
    <row r="23" spans="1:18">
      <c r="A23" s="26"/>
      <c r="B23" s="10">
        <f>B22/11</f>
        <v>1</v>
      </c>
      <c r="C23" s="10">
        <f t="shared" ref="C23:H23" si="4">C22/11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0</v>
      </c>
      <c r="C28" s="3">
        <v>2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1</v>
      </c>
      <c r="L28" s="3">
        <v>6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11</v>
      </c>
    </row>
    <row r="29" spans="1:18">
      <c r="A29" s="5" t="s">
        <v>1</v>
      </c>
      <c r="B29" s="2">
        <f>B28/11</f>
        <v>0</v>
      </c>
      <c r="C29" s="2">
        <f t="shared" ref="C29:Q29" si="5">C28/11</f>
        <v>0.18181818181818182</v>
      </c>
      <c r="D29" s="2">
        <f t="shared" si="5"/>
        <v>0</v>
      </c>
      <c r="E29" s="2">
        <f t="shared" si="5"/>
        <v>9.0909090909090912E-2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9.0909090909090912E-2</v>
      </c>
      <c r="J29" s="2">
        <f t="shared" si="5"/>
        <v>0</v>
      </c>
      <c r="K29" s="2">
        <f t="shared" si="5"/>
        <v>9.0909090909090912E-2</v>
      </c>
      <c r="L29" s="2">
        <f t="shared" si="5"/>
        <v>0.54545454545454541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67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0</v>
      </c>
      <c r="C34" s="3">
        <v>1</v>
      </c>
      <c r="D34" s="3">
        <v>9</v>
      </c>
      <c r="E34" s="3">
        <v>1</v>
      </c>
      <c r="F34" s="3">
        <v>0</v>
      </c>
      <c r="G34" s="3">
        <f>SUM(B34:F34)</f>
        <v>11</v>
      </c>
    </row>
    <row r="35" spans="1:7">
      <c r="A35" s="5" t="s">
        <v>1</v>
      </c>
      <c r="B35" s="2">
        <f>B34/11</f>
        <v>0</v>
      </c>
      <c r="C35" s="2">
        <f t="shared" ref="C35:F35" si="6">C34/11</f>
        <v>9.0909090909090912E-2</v>
      </c>
      <c r="D35" s="2">
        <f t="shared" si="6"/>
        <v>0.81818181818181823</v>
      </c>
      <c r="E35" s="2">
        <f t="shared" si="6"/>
        <v>9.0909090909090912E-2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1</v>
      </c>
      <c r="C4" s="20">
        <v>3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f>SUM(B4:I4)</f>
        <v>4</v>
      </c>
    </row>
    <row r="5" spans="1:10">
      <c r="A5" s="9" t="s">
        <v>1</v>
      </c>
      <c r="B5" s="19">
        <f>B4/4</f>
        <v>0.25</v>
      </c>
      <c r="C5" s="19">
        <f t="shared" ref="C5:I5" si="0">C4/4</f>
        <v>0.75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9" t="s">
        <v>2</v>
      </c>
      <c r="B6" s="30">
        <f>SUM(B4:C4)</f>
        <v>4</v>
      </c>
      <c r="C6" s="31"/>
      <c r="D6" s="20">
        <f>D4</f>
        <v>0</v>
      </c>
      <c r="E6" s="20">
        <f>E4</f>
        <v>0</v>
      </c>
      <c r="F6" s="30">
        <f>SUM(F4:I4)</f>
        <v>0</v>
      </c>
      <c r="G6" s="32"/>
      <c r="H6" s="32"/>
      <c r="I6" s="31"/>
      <c r="J6" s="20">
        <f>SUM(B6:I6)</f>
        <v>4</v>
      </c>
    </row>
    <row r="7" spans="1:10">
      <c r="A7" s="9" t="s">
        <v>1</v>
      </c>
      <c r="B7" s="33">
        <f>B6/4</f>
        <v>1</v>
      </c>
      <c r="C7" s="34"/>
      <c r="D7" s="19">
        <f>D5</f>
        <v>0</v>
      </c>
      <c r="E7" s="19">
        <f>E5</f>
        <v>0</v>
      </c>
      <c r="F7" s="33">
        <f>F6/4</f>
        <v>0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5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SUM(B18:H18)</f>
        <v>1</v>
      </c>
    </row>
    <row r="19" spans="1:18">
      <c r="A19" s="26"/>
      <c r="B19" s="10">
        <f>B18/1</f>
        <v>1</v>
      </c>
      <c r="C19" s="10">
        <f t="shared" ref="C19:H19" si="1">C18/1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2</v>
      </c>
      <c r="C20" s="11">
        <v>1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3</v>
      </c>
    </row>
    <row r="21" spans="1:18">
      <c r="A21" s="26"/>
      <c r="B21" s="10">
        <f>B20/3</f>
        <v>0.66666666666666663</v>
      </c>
      <c r="C21" s="10">
        <f t="shared" ref="C21:H21" si="2">C20/3</f>
        <v>0.33333333333333331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3</v>
      </c>
      <c r="C22" s="11">
        <f t="shared" si="3"/>
        <v>1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4</v>
      </c>
    </row>
    <row r="23" spans="1:18">
      <c r="A23" s="26"/>
      <c r="B23" s="10">
        <f>B22/4</f>
        <v>0.75</v>
      </c>
      <c r="C23" s="10">
        <f t="shared" ref="C23:H23" si="4">C22/4</f>
        <v>0.25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4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4</v>
      </c>
    </row>
    <row r="29" spans="1:18">
      <c r="A29" s="5" t="s">
        <v>1</v>
      </c>
      <c r="B29" s="2">
        <f>B28/4</f>
        <v>0</v>
      </c>
      <c r="C29" s="2">
        <f t="shared" ref="C29:Q29" si="5">C28/4</f>
        <v>0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1</v>
      </c>
      <c r="J29" s="2">
        <f t="shared" si="5"/>
        <v>0</v>
      </c>
      <c r="K29" s="2">
        <f t="shared" si="5"/>
        <v>0</v>
      </c>
      <c r="L29" s="2">
        <f t="shared" si="5"/>
        <v>0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3</v>
      </c>
      <c r="C34" s="3">
        <v>1</v>
      </c>
      <c r="D34" s="3">
        <v>0</v>
      </c>
      <c r="E34" s="3">
        <v>0</v>
      </c>
      <c r="F34" s="3">
        <v>0</v>
      </c>
      <c r="G34" s="3">
        <f>SUM(B34:F34)</f>
        <v>4</v>
      </c>
    </row>
    <row r="35" spans="1:7">
      <c r="A35" s="5" t="s">
        <v>1</v>
      </c>
      <c r="B35" s="2">
        <f>B34/4</f>
        <v>0.75</v>
      </c>
      <c r="C35" s="2">
        <f t="shared" ref="C35:F35" si="6">C34/4</f>
        <v>0.25</v>
      </c>
      <c r="D35" s="2">
        <f t="shared" si="6"/>
        <v>0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5</v>
      </c>
      <c r="C4" s="20">
        <v>2</v>
      </c>
      <c r="D4" s="20">
        <v>0</v>
      </c>
      <c r="E4" s="20">
        <v>0</v>
      </c>
      <c r="F4" s="20">
        <v>0</v>
      </c>
      <c r="G4" s="20">
        <v>1</v>
      </c>
      <c r="H4" s="20">
        <v>0</v>
      </c>
      <c r="I4" s="20">
        <v>0</v>
      </c>
      <c r="J4" s="20">
        <f>SUM(B4:I4)</f>
        <v>8</v>
      </c>
    </row>
    <row r="5" spans="1:10">
      <c r="A5" s="21" t="s">
        <v>1</v>
      </c>
      <c r="B5" s="19">
        <f>B4/8</f>
        <v>0.625</v>
      </c>
      <c r="C5" s="19">
        <f t="shared" ref="C5:I5" si="0">C4/8</f>
        <v>0.25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0.125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21" t="s">
        <v>2</v>
      </c>
      <c r="B6" s="30">
        <f>SUM(B4:C4)</f>
        <v>7</v>
      </c>
      <c r="C6" s="31"/>
      <c r="D6" s="20">
        <f>D4</f>
        <v>0</v>
      </c>
      <c r="E6" s="20">
        <f>E4</f>
        <v>0</v>
      </c>
      <c r="F6" s="30">
        <f>SUM(F4:I4)</f>
        <v>1</v>
      </c>
      <c r="G6" s="32"/>
      <c r="H6" s="32"/>
      <c r="I6" s="31"/>
      <c r="J6" s="20">
        <f>SUM(B6:I6)</f>
        <v>8</v>
      </c>
    </row>
    <row r="7" spans="1:10">
      <c r="A7" s="21" t="s">
        <v>1</v>
      </c>
      <c r="B7" s="33">
        <f>B6/8</f>
        <v>0.875</v>
      </c>
      <c r="C7" s="34"/>
      <c r="D7" s="19">
        <f>D5</f>
        <v>0</v>
      </c>
      <c r="E7" s="19">
        <f>E5</f>
        <v>0</v>
      </c>
      <c r="F7" s="33">
        <f>F6/8</f>
        <v>0.125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68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SUM(B18:H18)</f>
        <v>5</v>
      </c>
    </row>
    <row r="19" spans="1:18">
      <c r="A19" s="26"/>
      <c r="B19" s="10">
        <f>B18/5</f>
        <v>1</v>
      </c>
      <c r="C19" s="10">
        <f t="shared" ref="C19:H19" si="1">C18/5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2</v>
      </c>
    </row>
    <row r="21" spans="1:18">
      <c r="A21" s="26"/>
      <c r="B21" s="10">
        <f>B20/2</f>
        <v>1</v>
      </c>
      <c r="C21" s="10">
        <f t="shared" ref="C21:H21" si="2">C20/2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7</v>
      </c>
      <c r="C22" s="11">
        <f t="shared" si="3"/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7</v>
      </c>
    </row>
    <row r="23" spans="1:18">
      <c r="A23" s="26"/>
      <c r="B23" s="10">
        <f>B22/7</f>
        <v>1</v>
      </c>
      <c r="C23" s="10">
        <f t="shared" ref="C23:H23" si="4">C22/7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0</v>
      </c>
      <c r="C28" s="3">
        <v>0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7</v>
      </c>
    </row>
    <row r="29" spans="1:18">
      <c r="A29" s="6" t="s">
        <v>1</v>
      </c>
      <c r="B29" s="2">
        <f>B28/7</f>
        <v>0</v>
      </c>
      <c r="C29" s="2">
        <f t="shared" ref="C29:Q29" si="5">C28/7</f>
        <v>0</v>
      </c>
      <c r="D29" s="2">
        <f t="shared" si="5"/>
        <v>0</v>
      </c>
      <c r="E29" s="2">
        <f t="shared" si="5"/>
        <v>0.42857142857142855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0.5714285714285714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0</v>
      </c>
      <c r="C34" s="3">
        <v>1</v>
      </c>
      <c r="D34" s="3">
        <v>6</v>
      </c>
      <c r="E34" s="3">
        <v>0</v>
      </c>
      <c r="F34" s="3">
        <v>0</v>
      </c>
      <c r="G34" s="3">
        <f>SUM(B34:F34)</f>
        <v>7</v>
      </c>
    </row>
    <row r="35" spans="1:7">
      <c r="A35" s="6" t="s">
        <v>1</v>
      </c>
      <c r="B35" s="2">
        <f>B34/7</f>
        <v>0</v>
      </c>
      <c r="C35" s="2">
        <f t="shared" ref="C35:F35" si="6">C34/7</f>
        <v>0.14285714285714285</v>
      </c>
      <c r="D35" s="2">
        <f t="shared" si="6"/>
        <v>0.8571428571428571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8</v>
      </c>
      <c r="C4" s="20">
        <v>1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f>SUM(B4:I4)</f>
        <v>9</v>
      </c>
    </row>
    <row r="5" spans="1:10">
      <c r="A5" s="21" t="s">
        <v>1</v>
      </c>
      <c r="B5" s="19">
        <f>B4/9</f>
        <v>0.88888888888888884</v>
      </c>
      <c r="C5" s="19">
        <f t="shared" ref="C5:I5" si="0">C4/9</f>
        <v>0.1111111111111111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21" t="s">
        <v>2</v>
      </c>
      <c r="B6" s="30">
        <f>SUM(B4:C4)</f>
        <v>9</v>
      </c>
      <c r="C6" s="31"/>
      <c r="D6" s="20">
        <f>D4</f>
        <v>0</v>
      </c>
      <c r="E6" s="20">
        <f>E4</f>
        <v>0</v>
      </c>
      <c r="F6" s="30">
        <f>SUM(F4:I4)</f>
        <v>0</v>
      </c>
      <c r="G6" s="32"/>
      <c r="H6" s="32"/>
      <c r="I6" s="31"/>
      <c r="J6" s="20">
        <f>SUM(B6:I6)</f>
        <v>9</v>
      </c>
    </row>
    <row r="7" spans="1:10">
      <c r="A7" s="21" t="s">
        <v>1</v>
      </c>
      <c r="B7" s="33">
        <f>B6/9</f>
        <v>1</v>
      </c>
      <c r="C7" s="34"/>
      <c r="D7" s="19">
        <f>D5</f>
        <v>0</v>
      </c>
      <c r="E7" s="19">
        <f>E5</f>
        <v>0</v>
      </c>
      <c r="F7" s="33">
        <f>F6/9</f>
        <v>0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68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SUM(B18:H18)</f>
        <v>8</v>
      </c>
    </row>
    <row r="19" spans="1:18">
      <c r="A19" s="26"/>
      <c r="B19" s="10">
        <f>B18/8</f>
        <v>1</v>
      </c>
      <c r="C19" s="10">
        <f t="shared" ref="C19:H19" si="1">C18/8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1</v>
      </c>
    </row>
    <row r="21" spans="1:18">
      <c r="A21" s="26"/>
      <c r="B21" s="10">
        <f>B20/1</f>
        <v>1</v>
      </c>
      <c r="C21" s="10">
        <f t="shared" ref="C21:H21" si="2">C20/1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9</v>
      </c>
      <c r="C22" s="11">
        <f t="shared" si="3"/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9</v>
      </c>
    </row>
    <row r="23" spans="1:18">
      <c r="A23" s="26"/>
      <c r="B23" s="10">
        <f>B22/9</f>
        <v>1</v>
      </c>
      <c r="C23" s="10">
        <f t="shared" ref="C23:H23" si="4">C22/9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69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0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  <c r="L28" s="3">
        <v>3</v>
      </c>
      <c r="M28" s="3">
        <v>0</v>
      </c>
      <c r="N28" s="3">
        <v>0</v>
      </c>
      <c r="O28" s="3">
        <v>2</v>
      </c>
      <c r="P28" s="3">
        <v>1</v>
      </c>
      <c r="Q28" s="3">
        <v>0</v>
      </c>
      <c r="R28" s="3">
        <f>SUM(B28:Q28)</f>
        <v>9</v>
      </c>
    </row>
    <row r="29" spans="1:18">
      <c r="A29" s="6" t="s">
        <v>1</v>
      </c>
      <c r="B29" s="2">
        <f>B28/9</f>
        <v>0</v>
      </c>
      <c r="C29" s="2">
        <f t="shared" ref="C29:Q29" si="5">C28/9</f>
        <v>0.1111111111111111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0.22222222222222221</v>
      </c>
      <c r="K29" s="2">
        <f t="shared" si="5"/>
        <v>0</v>
      </c>
      <c r="L29" s="2">
        <f t="shared" si="5"/>
        <v>0.33333333333333331</v>
      </c>
      <c r="M29" s="2">
        <f t="shared" si="5"/>
        <v>0</v>
      </c>
      <c r="N29" s="2">
        <f t="shared" si="5"/>
        <v>0</v>
      </c>
      <c r="O29" s="2">
        <f t="shared" si="5"/>
        <v>0.22222222222222221</v>
      </c>
      <c r="P29" s="2">
        <f t="shared" si="5"/>
        <v>0.1111111111111111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2</v>
      </c>
      <c r="C34" s="3">
        <v>3</v>
      </c>
      <c r="D34" s="3">
        <v>3</v>
      </c>
      <c r="E34" s="3">
        <v>1</v>
      </c>
      <c r="F34" s="3">
        <v>0</v>
      </c>
      <c r="G34" s="3">
        <f>SUM(B34:F34)</f>
        <v>9</v>
      </c>
    </row>
    <row r="35" spans="1:7">
      <c r="A35" s="6" t="s">
        <v>1</v>
      </c>
      <c r="B35" s="2">
        <f>B34/9</f>
        <v>0.22222222222222221</v>
      </c>
      <c r="C35" s="2">
        <f t="shared" ref="C35:F35" si="6">C34/9</f>
        <v>0.33333333333333331</v>
      </c>
      <c r="D35" s="2">
        <f t="shared" si="6"/>
        <v>0.33333333333333331</v>
      </c>
      <c r="E35" s="2">
        <f t="shared" si="6"/>
        <v>0.1111111111111111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70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79</v>
      </c>
      <c r="C4" s="20">
        <v>17</v>
      </c>
      <c r="D4" s="20">
        <v>3</v>
      </c>
      <c r="E4" s="20">
        <v>2</v>
      </c>
      <c r="F4" s="20">
        <v>0</v>
      </c>
      <c r="G4" s="20">
        <v>6</v>
      </c>
      <c r="H4" s="20">
        <v>5</v>
      </c>
      <c r="I4" s="20">
        <v>1</v>
      </c>
      <c r="J4" s="20">
        <f>SUM(B4:I4)</f>
        <v>113</v>
      </c>
    </row>
    <row r="5" spans="1:10">
      <c r="A5" s="21" t="s">
        <v>1</v>
      </c>
      <c r="B5" s="19">
        <f>B4/113</f>
        <v>0.69911504424778759</v>
      </c>
      <c r="C5" s="19">
        <f t="shared" ref="C5:I5" si="0">C4/113</f>
        <v>0.15044247787610621</v>
      </c>
      <c r="D5" s="19">
        <f t="shared" si="0"/>
        <v>2.6548672566371681E-2</v>
      </c>
      <c r="E5" s="19">
        <f t="shared" si="0"/>
        <v>1.7699115044247787E-2</v>
      </c>
      <c r="F5" s="19">
        <f t="shared" si="0"/>
        <v>0</v>
      </c>
      <c r="G5" s="19">
        <f t="shared" si="0"/>
        <v>5.3097345132743362E-2</v>
      </c>
      <c r="H5" s="19">
        <f t="shared" si="0"/>
        <v>4.4247787610619468E-2</v>
      </c>
      <c r="I5" s="19">
        <f t="shared" si="0"/>
        <v>8.8495575221238937E-3</v>
      </c>
      <c r="J5" s="19">
        <f>SUM(B5:I5)</f>
        <v>1</v>
      </c>
    </row>
    <row r="6" spans="1:10">
      <c r="A6" s="21" t="s">
        <v>2</v>
      </c>
      <c r="B6" s="30">
        <f>SUM(B4:C4)</f>
        <v>96</v>
      </c>
      <c r="C6" s="31"/>
      <c r="D6" s="20">
        <f>D4</f>
        <v>3</v>
      </c>
      <c r="E6" s="20">
        <f>E4</f>
        <v>2</v>
      </c>
      <c r="F6" s="30">
        <f>SUM(F4:I4)</f>
        <v>12</v>
      </c>
      <c r="G6" s="32"/>
      <c r="H6" s="32"/>
      <c r="I6" s="31"/>
      <c r="J6" s="20">
        <f>SUM(B6:I6)</f>
        <v>113</v>
      </c>
    </row>
    <row r="7" spans="1:10">
      <c r="A7" s="21" t="s">
        <v>1</v>
      </c>
      <c r="B7" s="33">
        <f>B6/113</f>
        <v>0.84955752212389379</v>
      </c>
      <c r="C7" s="34"/>
      <c r="D7" s="19">
        <f>D5</f>
        <v>2.6548672566371681E-2</v>
      </c>
      <c r="E7" s="19">
        <f>E5</f>
        <v>1.7699115044247787E-2</v>
      </c>
      <c r="F7" s="33">
        <f>F6/113</f>
        <v>0.10619469026548672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48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58</v>
      </c>
      <c r="C18" s="11">
        <v>5</v>
      </c>
      <c r="D18" s="11">
        <v>2</v>
      </c>
      <c r="E18" s="11">
        <v>3</v>
      </c>
      <c r="F18" s="11">
        <v>4</v>
      </c>
      <c r="G18" s="11">
        <v>1</v>
      </c>
      <c r="H18" s="11">
        <v>6</v>
      </c>
      <c r="I18" s="11">
        <f>SUM(B18:H18)</f>
        <v>79</v>
      </c>
    </row>
    <row r="19" spans="1:18">
      <c r="A19" s="26"/>
      <c r="B19" s="10">
        <f>B18/79</f>
        <v>0.73417721518987344</v>
      </c>
      <c r="C19" s="10">
        <f t="shared" ref="C19:H19" si="1">C18/79</f>
        <v>6.3291139240506333E-2</v>
      </c>
      <c r="D19" s="10">
        <f t="shared" si="1"/>
        <v>2.5316455696202531E-2</v>
      </c>
      <c r="E19" s="10">
        <f t="shared" si="1"/>
        <v>3.7974683544303799E-2</v>
      </c>
      <c r="F19" s="10">
        <f t="shared" si="1"/>
        <v>5.0632911392405063E-2</v>
      </c>
      <c r="G19" s="10">
        <f t="shared" si="1"/>
        <v>1.2658227848101266E-2</v>
      </c>
      <c r="H19" s="10">
        <f t="shared" si="1"/>
        <v>7.5949367088607597E-2</v>
      </c>
      <c r="I19" s="10">
        <f>SUM(B19:H19)</f>
        <v>1</v>
      </c>
    </row>
    <row r="20" spans="1:18">
      <c r="A20" s="25" t="s">
        <v>25</v>
      </c>
      <c r="B20" s="11">
        <v>12</v>
      </c>
      <c r="C20" s="11">
        <v>0</v>
      </c>
      <c r="D20" s="11">
        <v>1</v>
      </c>
      <c r="E20" s="11">
        <v>0</v>
      </c>
      <c r="F20" s="11">
        <v>1</v>
      </c>
      <c r="G20" s="11">
        <v>3</v>
      </c>
      <c r="H20" s="11">
        <v>0</v>
      </c>
      <c r="I20" s="11">
        <f>SUM(B20:H20)</f>
        <v>17</v>
      </c>
    </row>
    <row r="21" spans="1:18">
      <c r="A21" s="26"/>
      <c r="B21" s="10">
        <f>B20/17</f>
        <v>0.70588235294117652</v>
      </c>
      <c r="C21" s="10">
        <f t="shared" ref="C21:H21" si="2">C20/17</f>
        <v>0</v>
      </c>
      <c r="D21" s="10">
        <f t="shared" si="2"/>
        <v>5.8823529411764705E-2</v>
      </c>
      <c r="E21" s="10">
        <f t="shared" si="2"/>
        <v>0</v>
      </c>
      <c r="F21" s="10">
        <f t="shared" si="2"/>
        <v>5.8823529411764705E-2</v>
      </c>
      <c r="G21" s="10">
        <f t="shared" si="2"/>
        <v>0.17647058823529413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70</v>
      </c>
      <c r="C22" s="11">
        <f t="shared" si="3"/>
        <v>5</v>
      </c>
      <c r="D22" s="11">
        <f t="shared" si="3"/>
        <v>3</v>
      </c>
      <c r="E22" s="11">
        <f t="shared" si="3"/>
        <v>3</v>
      </c>
      <c r="F22" s="11">
        <f t="shared" si="3"/>
        <v>5</v>
      </c>
      <c r="G22" s="11">
        <f t="shared" si="3"/>
        <v>4</v>
      </c>
      <c r="H22" s="11">
        <f t="shared" si="3"/>
        <v>6</v>
      </c>
      <c r="I22" s="11">
        <f t="shared" si="3"/>
        <v>96</v>
      </c>
    </row>
    <row r="23" spans="1:18">
      <c r="A23" s="26"/>
      <c r="B23" s="10">
        <f>B22/96</f>
        <v>0.72916666666666663</v>
      </c>
      <c r="C23" s="10">
        <f t="shared" ref="C23:H23" si="4">C22/96</f>
        <v>5.2083333333333336E-2</v>
      </c>
      <c r="D23" s="10">
        <f t="shared" si="4"/>
        <v>3.125E-2</v>
      </c>
      <c r="E23" s="10">
        <f t="shared" si="4"/>
        <v>3.125E-2</v>
      </c>
      <c r="F23" s="10">
        <f t="shared" si="4"/>
        <v>5.2083333333333336E-2</v>
      </c>
      <c r="G23" s="10">
        <f t="shared" si="4"/>
        <v>4.1666666666666664E-2</v>
      </c>
      <c r="H23" s="10">
        <f t="shared" si="4"/>
        <v>6.25E-2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3</v>
      </c>
      <c r="C28" s="3">
        <v>6</v>
      </c>
      <c r="D28" s="3">
        <v>0</v>
      </c>
      <c r="E28" s="3">
        <v>2</v>
      </c>
      <c r="F28" s="3">
        <v>1</v>
      </c>
      <c r="G28" s="3">
        <v>1</v>
      </c>
      <c r="H28" s="3">
        <v>1</v>
      </c>
      <c r="I28" s="3">
        <v>6</v>
      </c>
      <c r="J28" s="3">
        <v>0</v>
      </c>
      <c r="K28" s="3">
        <v>5</v>
      </c>
      <c r="L28" s="3">
        <v>14</v>
      </c>
      <c r="M28" s="3">
        <v>3</v>
      </c>
      <c r="N28" s="3">
        <v>8</v>
      </c>
      <c r="O28" s="3">
        <v>8</v>
      </c>
      <c r="P28" s="3">
        <v>38</v>
      </c>
      <c r="Q28" s="3">
        <v>0</v>
      </c>
      <c r="R28" s="3">
        <f>SUM(B28:Q28)</f>
        <v>96</v>
      </c>
    </row>
    <row r="29" spans="1:18">
      <c r="A29" s="6" t="s">
        <v>1</v>
      </c>
      <c r="B29" s="2">
        <f>B28/96</f>
        <v>3.125E-2</v>
      </c>
      <c r="C29" s="2">
        <f t="shared" ref="C29:Q29" si="5">C28/96</f>
        <v>6.25E-2</v>
      </c>
      <c r="D29" s="2">
        <f t="shared" si="5"/>
        <v>0</v>
      </c>
      <c r="E29" s="2">
        <f t="shared" si="5"/>
        <v>2.0833333333333332E-2</v>
      </c>
      <c r="F29" s="2">
        <f t="shared" si="5"/>
        <v>1.0416666666666666E-2</v>
      </c>
      <c r="G29" s="2">
        <f t="shared" si="5"/>
        <v>1.0416666666666666E-2</v>
      </c>
      <c r="H29" s="2">
        <f t="shared" si="5"/>
        <v>1.0416666666666666E-2</v>
      </c>
      <c r="I29" s="2">
        <f t="shared" si="5"/>
        <v>6.25E-2</v>
      </c>
      <c r="J29" s="2">
        <f t="shared" si="5"/>
        <v>0</v>
      </c>
      <c r="K29" s="2">
        <f t="shared" si="5"/>
        <v>5.2083333333333336E-2</v>
      </c>
      <c r="L29" s="2">
        <f t="shared" si="5"/>
        <v>0.14583333333333334</v>
      </c>
      <c r="M29" s="2">
        <f t="shared" si="5"/>
        <v>3.125E-2</v>
      </c>
      <c r="N29" s="2">
        <f t="shared" si="5"/>
        <v>8.3333333333333329E-2</v>
      </c>
      <c r="O29" s="2">
        <f t="shared" si="5"/>
        <v>8.3333333333333329E-2</v>
      </c>
      <c r="P29" s="2">
        <f t="shared" si="5"/>
        <v>0.39583333333333331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3</v>
      </c>
      <c r="C34" s="3">
        <v>32</v>
      </c>
      <c r="D34" s="3">
        <v>50</v>
      </c>
      <c r="E34" s="3">
        <v>10</v>
      </c>
      <c r="F34" s="3">
        <v>1</v>
      </c>
      <c r="G34" s="3">
        <f>SUM(B34:F34)</f>
        <v>96</v>
      </c>
    </row>
    <row r="35" spans="1:7">
      <c r="A35" s="6" t="s">
        <v>1</v>
      </c>
      <c r="B35" s="2">
        <f>B34/96</f>
        <v>3.125E-2</v>
      </c>
      <c r="C35" s="2">
        <f t="shared" ref="C35:F35" si="6">C34/96</f>
        <v>0.33333333333333331</v>
      </c>
      <c r="D35" s="2">
        <f t="shared" si="6"/>
        <v>0.52083333333333337</v>
      </c>
      <c r="E35" s="2">
        <f t="shared" si="6"/>
        <v>0.10416666666666667</v>
      </c>
      <c r="F35" s="2">
        <f t="shared" si="6"/>
        <v>1.0416666666666666E-2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15</v>
      </c>
      <c r="C4" s="20">
        <v>1</v>
      </c>
      <c r="D4" s="20">
        <v>1</v>
      </c>
      <c r="E4" s="20">
        <v>0</v>
      </c>
      <c r="F4" s="20">
        <v>1</v>
      </c>
      <c r="G4" s="20">
        <v>1</v>
      </c>
      <c r="H4" s="20">
        <v>0</v>
      </c>
      <c r="I4" s="20">
        <v>2</v>
      </c>
      <c r="J4" s="20">
        <f>SUM(B4:I4)</f>
        <v>21</v>
      </c>
    </row>
    <row r="5" spans="1:10">
      <c r="A5" s="21" t="s">
        <v>1</v>
      </c>
      <c r="B5" s="19">
        <f>B4/21</f>
        <v>0.7142857142857143</v>
      </c>
      <c r="C5" s="19">
        <f t="shared" ref="C5:I5" si="0">C4/21</f>
        <v>4.7619047619047616E-2</v>
      </c>
      <c r="D5" s="19">
        <f t="shared" si="0"/>
        <v>4.7619047619047616E-2</v>
      </c>
      <c r="E5" s="19">
        <f t="shared" si="0"/>
        <v>0</v>
      </c>
      <c r="F5" s="19">
        <f t="shared" si="0"/>
        <v>4.7619047619047616E-2</v>
      </c>
      <c r="G5" s="19">
        <f t="shared" si="0"/>
        <v>4.7619047619047616E-2</v>
      </c>
      <c r="H5" s="19">
        <f t="shared" si="0"/>
        <v>0</v>
      </c>
      <c r="I5" s="19">
        <f t="shared" si="0"/>
        <v>9.5238095238095233E-2</v>
      </c>
      <c r="J5" s="19">
        <f>SUM(B5:I5)</f>
        <v>1</v>
      </c>
    </row>
    <row r="6" spans="1:10">
      <c r="A6" s="21" t="s">
        <v>2</v>
      </c>
      <c r="B6" s="30">
        <f>SUM(B4:C4)</f>
        <v>16</v>
      </c>
      <c r="C6" s="31"/>
      <c r="D6" s="20">
        <f>D4</f>
        <v>1</v>
      </c>
      <c r="E6" s="20">
        <f>E4</f>
        <v>0</v>
      </c>
      <c r="F6" s="30">
        <f>SUM(F4:I4)</f>
        <v>4</v>
      </c>
      <c r="G6" s="32"/>
      <c r="H6" s="32"/>
      <c r="I6" s="31"/>
      <c r="J6" s="20">
        <f>SUM(B6:I6)</f>
        <v>21</v>
      </c>
    </row>
    <row r="7" spans="1:10">
      <c r="A7" s="21" t="s">
        <v>1</v>
      </c>
      <c r="B7" s="33">
        <f>B6/21</f>
        <v>0.76190476190476186</v>
      </c>
      <c r="C7" s="34"/>
      <c r="D7" s="19">
        <f>D5</f>
        <v>4.7619047619047616E-2</v>
      </c>
      <c r="E7" s="19">
        <f>E5</f>
        <v>0</v>
      </c>
      <c r="F7" s="33">
        <f>F6/21</f>
        <v>0.19047619047619047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1</v>
      </c>
      <c r="E12" s="3">
        <f>SUM(B12:D12)</f>
        <v>1</v>
      </c>
    </row>
    <row r="13" spans="1:10">
      <c r="A13" s="6" t="s">
        <v>1</v>
      </c>
      <c r="B13" s="2">
        <f>B12/1</f>
        <v>0</v>
      </c>
      <c r="C13" s="2">
        <f t="shared" ref="C13:D13" si="1">C12/1</f>
        <v>0</v>
      </c>
      <c r="D13" s="2">
        <f t="shared" si="1"/>
        <v>1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10</v>
      </c>
      <c r="C18" s="11">
        <v>2</v>
      </c>
      <c r="D18" s="11">
        <v>0</v>
      </c>
      <c r="E18" s="11">
        <v>0</v>
      </c>
      <c r="F18" s="11">
        <v>0</v>
      </c>
      <c r="G18" s="11">
        <v>0</v>
      </c>
      <c r="H18" s="11">
        <v>3</v>
      </c>
      <c r="I18" s="11">
        <f>SUM(B18:H18)</f>
        <v>15</v>
      </c>
    </row>
    <row r="19" spans="1:18">
      <c r="A19" s="26"/>
      <c r="B19" s="10">
        <f>B18/15</f>
        <v>0.66666666666666663</v>
      </c>
      <c r="C19" s="10">
        <f t="shared" ref="C19:H19" si="2">C18/15</f>
        <v>0.13333333333333333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0.2</v>
      </c>
      <c r="I19" s="10">
        <f>SUM(B19:H19)</f>
        <v>1</v>
      </c>
    </row>
    <row r="20" spans="1:18">
      <c r="A20" s="25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</v>
      </c>
      <c r="I20" s="11">
        <f>SUM(B20:H20)</f>
        <v>1</v>
      </c>
    </row>
    <row r="21" spans="1:18">
      <c r="A21" s="26"/>
      <c r="B21" s="10">
        <f>B20/1</f>
        <v>0</v>
      </c>
      <c r="C21" s="10">
        <f t="shared" ref="C21:H21" si="3">C20/1</f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  <c r="H21" s="10">
        <f t="shared" si="3"/>
        <v>1</v>
      </c>
      <c r="I21" s="10">
        <f>SUM(B21:H21)</f>
        <v>1</v>
      </c>
    </row>
    <row r="22" spans="1:18">
      <c r="A22" s="25" t="s">
        <v>0</v>
      </c>
      <c r="B22" s="11">
        <f t="shared" ref="B22:I22" si="4">SUM(B18+B20)</f>
        <v>10</v>
      </c>
      <c r="C22" s="11">
        <f t="shared" si="4"/>
        <v>2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4</v>
      </c>
      <c r="I22" s="11">
        <f t="shared" si="4"/>
        <v>16</v>
      </c>
    </row>
    <row r="23" spans="1:18">
      <c r="A23" s="26"/>
      <c r="B23" s="10">
        <f>B22/16</f>
        <v>0.625</v>
      </c>
      <c r="C23" s="10">
        <f t="shared" ref="C23:H23" si="5">C22/16</f>
        <v>0.125</v>
      </c>
      <c r="D23" s="10">
        <f t="shared" si="5"/>
        <v>0</v>
      </c>
      <c r="E23" s="10">
        <f t="shared" si="5"/>
        <v>0</v>
      </c>
      <c r="F23" s="10">
        <f t="shared" si="5"/>
        <v>0</v>
      </c>
      <c r="G23" s="10">
        <f t="shared" si="5"/>
        <v>0</v>
      </c>
      <c r="H23" s="10">
        <f t="shared" si="5"/>
        <v>0.25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0</v>
      </c>
      <c r="C28" s="3">
        <v>1</v>
      </c>
      <c r="D28" s="3">
        <v>0</v>
      </c>
      <c r="E28" s="3">
        <v>1</v>
      </c>
      <c r="F28" s="3">
        <v>0</v>
      </c>
      <c r="G28" s="3">
        <v>2</v>
      </c>
      <c r="H28" s="3">
        <v>0</v>
      </c>
      <c r="I28" s="3">
        <v>1</v>
      </c>
      <c r="J28" s="3">
        <v>0</v>
      </c>
      <c r="K28" s="3">
        <v>0</v>
      </c>
      <c r="L28" s="3">
        <v>4</v>
      </c>
      <c r="M28" s="3">
        <v>2</v>
      </c>
      <c r="N28" s="3">
        <v>1</v>
      </c>
      <c r="O28" s="3">
        <v>0</v>
      </c>
      <c r="P28" s="3">
        <v>4</v>
      </c>
      <c r="Q28" s="3">
        <v>0</v>
      </c>
      <c r="R28" s="3">
        <f>SUM(B28:Q28)</f>
        <v>16</v>
      </c>
    </row>
    <row r="29" spans="1:18">
      <c r="A29" s="6" t="s">
        <v>1</v>
      </c>
      <c r="B29" s="2">
        <f>B28/16</f>
        <v>0</v>
      </c>
      <c r="C29" s="2">
        <f t="shared" ref="C29:Q29" si="6">C28/16</f>
        <v>6.25E-2</v>
      </c>
      <c r="D29" s="2">
        <f t="shared" si="6"/>
        <v>0</v>
      </c>
      <c r="E29" s="2">
        <f t="shared" si="6"/>
        <v>6.25E-2</v>
      </c>
      <c r="F29" s="2">
        <f t="shared" si="6"/>
        <v>0</v>
      </c>
      <c r="G29" s="2">
        <f t="shared" si="6"/>
        <v>0.125</v>
      </c>
      <c r="H29" s="2">
        <f t="shared" si="6"/>
        <v>0</v>
      </c>
      <c r="I29" s="2">
        <f t="shared" si="6"/>
        <v>6.25E-2</v>
      </c>
      <c r="J29" s="2">
        <f t="shared" si="6"/>
        <v>0</v>
      </c>
      <c r="K29" s="2">
        <f t="shared" si="6"/>
        <v>0</v>
      </c>
      <c r="L29" s="2">
        <f t="shared" si="6"/>
        <v>0.25</v>
      </c>
      <c r="M29" s="2">
        <f t="shared" si="6"/>
        <v>0.125</v>
      </c>
      <c r="N29" s="2">
        <f t="shared" si="6"/>
        <v>6.25E-2</v>
      </c>
      <c r="O29" s="2">
        <f t="shared" si="6"/>
        <v>0</v>
      </c>
      <c r="P29" s="2">
        <f t="shared" si="6"/>
        <v>0.25</v>
      </c>
      <c r="Q29" s="2">
        <f t="shared" si="6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1</v>
      </c>
      <c r="C34" s="3">
        <v>6</v>
      </c>
      <c r="D34" s="3">
        <v>5</v>
      </c>
      <c r="E34" s="3">
        <v>3</v>
      </c>
      <c r="F34" s="3">
        <v>1</v>
      </c>
      <c r="G34" s="3">
        <f>SUM(B34:F34)</f>
        <v>16</v>
      </c>
    </row>
    <row r="35" spans="1:7">
      <c r="A35" s="6" t="s">
        <v>1</v>
      </c>
      <c r="B35" s="2">
        <f>B34/16</f>
        <v>6.25E-2</v>
      </c>
      <c r="C35" s="2">
        <f t="shared" ref="C35:F35" si="7">C34/16</f>
        <v>0.375</v>
      </c>
      <c r="D35" s="2">
        <f t="shared" si="7"/>
        <v>0.3125</v>
      </c>
      <c r="E35" s="2">
        <f t="shared" si="7"/>
        <v>0.1875</v>
      </c>
      <c r="F35" s="2">
        <f t="shared" si="7"/>
        <v>6.25E-2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78</v>
      </c>
      <c r="C4" s="20">
        <v>3</v>
      </c>
      <c r="D4" s="20">
        <v>2</v>
      </c>
      <c r="E4" s="20">
        <v>0</v>
      </c>
      <c r="F4" s="20">
        <v>0</v>
      </c>
      <c r="G4" s="20">
        <v>4</v>
      </c>
      <c r="H4" s="20">
        <v>6</v>
      </c>
      <c r="I4" s="20">
        <v>1</v>
      </c>
      <c r="J4" s="20">
        <f>SUM(B4:I4)</f>
        <v>94</v>
      </c>
    </row>
    <row r="5" spans="1:10">
      <c r="A5" s="21" t="s">
        <v>1</v>
      </c>
      <c r="B5" s="19">
        <f>B4/94</f>
        <v>0.82978723404255317</v>
      </c>
      <c r="C5" s="19">
        <f t="shared" ref="C5:I5" si="0">C4/94</f>
        <v>3.1914893617021274E-2</v>
      </c>
      <c r="D5" s="19">
        <f t="shared" si="0"/>
        <v>2.1276595744680851E-2</v>
      </c>
      <c r="E5" s="19">
        <f t="shared" si="0"/>
        <v>0</v>
      </c>
      <c r="F5" s="19">
        <f t="shared" si="0"/>
        <v>0</v>
      </c>
      <c r="G5" s="19">
        <f t="shared" si="0"/>
        <v>4.2553191489361701E-2</v>
      </c>
      <c r="H5" s="19">
        <f t="shared" si="0"/>
        <v>6.3829787234042548E-2</v>
      </c>
      <c r="I5" s="19">
        <f t="shared" si="0"/>
        <v>1.0638297872340425E-2</v>
      </c>
      <c r="J5" s="19">
        <f>SUM(B5:I5)</f>
        <v>0.99999999999999989</v>
      </c>
    </row>
    <row r="6" spans="1:10">
      <c r="A6" s="21" t="s">
        <v>2</v>
      </c>
      <c r="B6" s="30">
        <f>SUM(B4:C4)</f>
        <v>81</v>
      </c>
      <c r="C6" s="31"/>
      <c r="D6" s="20">
        <f>D4</f>
        <v>2</v>
      </c>
      <c r="E6" s="20">
        <f>E4</f>
        <v>0</v>
      </c>
      <c r="F6" s="30">
        <f>SUM(F4:I4)</f>
        <v>11</v>
      </c>
      <c r="G6" s="32"/>
      <c r="H6" s="32"/>
      <c r="I6" s="31"/>
      <c r="J6" s="20">
        <f>SUM(B6:I6)</f>
        <v>94</v>
      </c>
    </row>
    <row r="7" spans="1:10">
      <c r="A7" s="21" t="s">
        <v>1</v>
      </c>
      <c r="B7" s="33">
        <f>B6/94</f>
        <v>0.86170212765957444</v>
      </c>
      <c r="C7" s="34"/>
      <c r="D7" s="19">
        <f>D5</f>
        <v>2.1276595744680851E-2</v>
      </c>
      <c r="E7" s="19">
        <f>E5</f>
        <v>0</v>
      </c>
      <c r="F7" s="33">
        <f>F6/94</f>
        <v>0.11702127659574468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48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70</v>
      </c>
      <c r="C18" s="11">
        <v>1</v>
      </c>
      <c r="D18" s="11">
        <v>1</v>
      </c>
      <c r="E18" s="11">
        <v>1</v>
      </c>
      <c r="F18" s="11">
        <v>2</v>
      </c>
      <c r="G18" s="11">
        <v>0</v>
      </c>
      <c r="H18" s="11">
        <v>3</v>
      </c>
      <c r="I18" s="11">
        <f>SUM(B18:H18)</f>
        <v>78</v>
      </c>
    </row>
    <row r="19" spans="1:18">
      <c r="A19" s="26"/>
      <c r="B19" s="10">
        <f>B18/78</f>
        <v>0.89743589743589747</v>
      </c>
      <c r="C19" s="10">
        <f t="shared" ref="C19:H19" si="1">C18/78</f>
        <v>1.282051282051282E-2</v>
      </c>
      <c r="D19" s="10">
        <f t="shared" si="1"/>
        <v>1.282051282051282E-2</v>
      </c>
      <c r="E19" s="10">
        <f t="shared" si="1"/>
        <v>1.282051282051282E-2</v>
      </c>
      <c r="F19" s="10">
        <f t="shared" si="1"/>
        <v>2.564102564102564E-2</v>
      </c>
      <c r="G19" s="10">
        <f t="shared" si="1"/>
        <v>0</v>
      </c>
      <c r="H19" s="10">
        <f t="shared" si="1"/>
        <v>3.8461538461538464E-2</v>
      </c>
      <c r="I19" s="10">
        <f>SUM(B19:H19)</f>
        <v>0.99999999999999989</v>
      </c>
    </row>
    <row r="20" spans="1:18">
      <c r="A20" s="25" t="s">
        <v>25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</v>
      </c>
      <c r="I20" s="11">
        <f>SUM(B20:H20)</f>
        <v>3</v>
      </c>
    </row>
    <row r="21" spans="1:18">
      <c r="A21" s="26"/>
      <c r="B21" s="10">
        <f>B20/3</f>
        <v>0.33333333333333331</v>
      </c>
      <c r="C21" s="10">
        <f t="shared" ref="C21:H21" si="2">C20/3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0.66666666666666663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71</v>
      </c>
      <c r="C22" s="11">
        <f t="shared" si="3"/>
        <v>1</v>
      </c>
      <c r="D22" s="11">
        <f t="shared" si="3"/>
        <v>1</v>
      </c>
      <c r="E22" s="11">
        <f t="shared" si="3"/>
        <v>1</v>
      </c>
      <c r="F22" s="11">
        <f t="shared" si="3"/>
        <v>2</v>
      </c>
      <c r="G22" s="11">
        <f t="shared" si="3"/>
        <v>0</v>
      </c>
      <c r="H22" s="11">
        <f t="shared" si="3"/>
        <v>5</v>
      </c>
      <c r="I22" s="11">
        <f t="shared" si="3"/>
        <v>81</v>
      </c>
    </row>
    <row r="23" spans="1:18">
      <c r="A23" s="26"/>
      <c r="B23" s="10">
        <f>B22/81</f>
        <v>0.87654320987654322</v>
      </c>
      <c r="C23" s="10">
        <f t="shared" ref="C23:H23" si="4">C22/81</f>
        <v>1.2345679012345678E-2</v>
      </c>
      <c r="D23" s="10">
        <f t="shared" si="4"/>
        <v>1.2345679012345678E-2</v>
      </c>
      <c r="E23" s="10">
        <f t="shared" si="4"/>
        <v>1.2345679012345678E-2</v>
      </c>
      <c r="F23" s="10">
        <f t="shared" si="4"/>
        <v>2.4691358024691357E-2</v>
      </c>
      <c r="G23" s="10">
        <f t="shared" si="4"/>
        <v>0</v>
      </c>
      <c r="H23" s="10">
        <f t="shared" si="4"/>
        <v>6.1728395061728392E-2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27</v>
      </c>
      <c r="C28" s="3">
        <v>1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2</v>
      </c>
      <c r="N28" s="3">
        <v>0</v>
      </c>
      <c r="O28" s="3">
        <v>2</v>
      </c>
      <c r="P28" s="3">
        <v>46</v>
      </c>
      <c r="Q28" s="3">
        <v>0</v>
      </c>
      <c r="R28" s="3">
        <f>SUM(B28:Q28)</f>
        <v>81</v>
      </c>
    </row>
    <row r="29" spans="1:18">
      <c r="A29" s="6" t="s">
        <v>1</v>
      </c>
      <c r="B29" s="2">
        <f>B28/81</f>
        <v>0.33333333333333331</v>
      </c>
      <c r="C29" s="2">
        <f t="shared" ref="C29:Q29" si="5">C28/81</f>
        <v>1.2345679012345678E-2</v>
      </c>
      <c r="D29" s="2">
        <f t="shared" si="5"/>
        <v>0</v>
      </c>
      <c r="E29" s="2">
        <f t="shared" si="5"/>
        <v>1.2345679012345678E-2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2.4691358024691357E-2</v>
      </c>
      <c r="M29" s="2">
        <f t="shared" si="5"/>
        <v>2.4691358024691357E-2</v>
      </c>
      <c r="N29" s="2">
        <f t="shared" si="5"/>
        <v>0</v>
      </c>
      <c r="O29" s="2">
        <f t="shared" si="5"/>
        <v>2.4691358024691357E-2</v>
      </c>
      <c r="P29" s="2">
        <f t="shared" si="5"/>
        <v>0.5679012345679012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12</v>
      </c>
      <c r="C34" s="3">
        <v>31</v>
      </c>
      <c r="D34" s="3">
        <v>37</v>
      </c>
      <c r="E34" s="3">
        <v>1</v>
      </c>
      <c r="F34" s="3">
        <v>0</v>
      </c>
      <c r="G34" s="3">
        <f>SUM(B34:F34)</f>
        <v>81</v>
      </c>
    </row>
    <row r="35" spans="1:7">
      <c r="A35" s="6" t="s">
        <v>1</v>
      </c>
      <c r="B35" s="2">
        <f>B34/81</f>
        <v>0.14814814814814814</v>
      </c>
      <c r="C35" s="2">
        <f t="shared" ref="C35:F35" si="6">C34/81</f>
        <v>0.38271604938271603</v>
      </c>
      <c r="D35" s="2">
        <f t="shared" si="6"/>
        <v>0.4567901234567901</v>
      </c>
      <c r="E35" s="2">
        <f t="shared" si="6"/>
        <v>1.2345679012345678E-2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63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17</v>
      </c>
      <c r="C4" s="20">
        <v>5</v>
      </c>
      <c r="D4" s="20">
        <v>0</v>
      </c>
      <c r="E4" s="20">
        <v>0</v>
      </c>
      <c r="F4" s="20">
        <v>0</v>
      </c>
      <c r="G4" s="20">
        <v>0</v>
      </c>
      <c r="H4" s="20">
        <v>1</v>
      </c>
      <c r="I4" s="20">
        <v>0</v>
      </c>
      <c r="J4" s="20">
        <f>SUM(B4:I4)</f>
        <v>23</v>
      </c>
    </row>
    <row r="5" spans="1:10">
      <c r="A5" s="21" t="s">
        <v>1</v>
      </c>
      <c r="B5" s="19">
        <f>B4/23</f>
        <v>0.73913043478260865</v>
      </c>
      <c r="C5" s="19">
        <f t="shared" ref="C5:I5" si="0">C4/23</f>
        <v>0.21739130434782608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4.3478260869565216E-2</v>
      </c>
      <c r="I5" s="19">
        <f t="shared" si="0"/>
        <v>0</v>
      </c>
      <c r="J5" s="19">
        <f>SUM(B5:I5)</f>
        <v>0.99999999999999989</v>
      </c>
    </row>
    <row r="6" spans="1:10">
      <c r="A6" s="21" t="s">
        <v>2</v>
      </c>
      <c r="B6" s="30">
        <f>SUM(B4:C4)</f>
        <v>22</v>
      </c>
      <c r="C6" s="31"/>
      <c r="D6" s="20">
        <f>D4</f>
        <v>0</v>
      </c>
      <c r="E6" s="20">
        <f>E4</f>
        <v>0</v>
      </c>
      <c r="F6" s="30">
        <f>SUM(F4:I4)</f>
        <v>1</v>
      </c>
      <c r="G6" s="32"/>
      <c r="H6" s="32"/>
      <c r="I6" s="31"/>
      <c r="J6" s="20">
        <f>SUM(B6:I6)</f>
        <v>23</v>
      </c>
    </row>
    <row r="7" spans="1:10">
      <c r="A7" s="21" t="s">
        <v>1</v>
      </c>
      <c r="B7" s="33">
        <f>B6/23</f>
        <v>0.95652173913043481</v>
      </c>
      <c r="C7" s="34"/>
      <c r="D7" s="19">
        <f>D5</f>
        <v>0</v>
      </c>
      <c r="E7" s="19">
        <f>E5</f>
        <v>0</v>
      </c>
      <c r="F7" s="33">
        <f>F6/23</f>
        <v>4.3478260869565216E-2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48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13</v>
      </c>
      <c r="C18" s="11">
        <v>1</v>
      </c>
      <c r="D18" s="11">
        <v>1</v>
      </c>
      <c r="E18" s="11">
        <v>0</v>
      </c>
      <c r="F18" s="11">
        <v>0</v>
      </c>
      <c r="G18" s="11">
        <v>1</v>
      </c>
      <c r="H18" s="11">
        <v>1</v>
      </c>
      <c r="I18" s="11">
        <f>SUM(B18:H18)</f>
        <v>17</v>
      </c>
    </row>
    <row r="19" spans="1:18">
      <c r="A19" s="26"/>
      <c r="B19" s="10">
        <f>B18/17</f>
        <v>0.76470588235294112</v>
      </c>
      <c r="C19" s="10">
        <f t="shared" ref="C19:H19" si="1">C18/17</f>
        <v>5.8823529411764705E-2</v>
      </c>
      <c r="D19" s="10">
        <f t="shared" si="1"/>
        <v>5.8823529411764705E-2</v>
      </c>
      <c r="E19" s="10">
        <f t="shared" si="1"/>
        <v>0</v>
      </c>
      <c r="F19" s="10">
        <f t="shared" si="1"/>
        <v>0</v>
      </c>
      <c r="G19" s="10">
        <f t="shared" si="1"/>
        <v>5.8823529411764705E-2</v>
      </c>
      <c r="H19" s="10">
        <f t="shared" si="1"/>
        <v>5.8823529411764705E-2</v>
      </c>
      <c r="I19" s="10">
        <f>SUM(B19:H19)</f>
        <v>1</v>
      </c>
    </row>
    <row r="20" spans="1:18">
      <c r="A20" s="25" t="s">
        <v>25</v>
      </c>
      <c r="B20" s="11">
        <v>3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11">
        <v>1</v>
      </c>
      <c r="I20" s="11">
        <f>SUM(B20:H20)</f>
        <v>5</v>
      </c>
    </row>
    <row r="21" spans="1:18">
      <c r="A21" s="26"/>
      <c r="B21" s="10">
        <f>B20/5</f>
        <v>0.6</v>
      </c>
      <c r="C21" s="10">
        <f t="shared" ref="C21:H21" si="2">C20/5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0.2</v>
      </c>
      <c r="H21" s="10">
        <f t="shared" si="2"/>
        <v>0.2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16</v>
      </c>
      <c r="C22" s="11">
        <f t="shared" si="3"/>
        <v>1</v>
      </c>
      <c r="D22" s="11">
        <f t="shared" si="3"/>
        <v>1</v>
      </c>
      <c r="E22" s="11">
        <f t="shared" si="3"/>
        <v>0</v>
      </c>
      <c r="F22" s="11">
        <f t="shared" si="3"/>
        <v>0</v>
      </c>
      <c r="G22" s="11">
        <f t="shared" si="3"/>
        <v>2</v>
      </c>
      <c r="H22" s="11">
        <f t="shared" si="3"/>
        <v>2</v>
      </c>
      <c r="I22" s="11">
        <f t="shared" si="3"/>
        <v>22</v>
      </c>
    </row>
    <row r="23" spans="1:18">
      <c r="A23" s="26"/>
      <c r="B23" s="10">
        <f>B22/22</f>
        <v>0.72727272727272729</v>
      </c>
      <c r="C23" s="10">
        <f t="shared" ref="C23:H23" si="4">C22/22</f>
        <v>4.5454545454545456E-2</v>
      </c>
      <c r="D23" s="10">
        <f t="shared" si="4"/>
        <v>4.5454545454545456E-2</v>
      </c>
      <c r="E23" s="10">
        <f t="shared" si="4"/>
        <v>0</v>
      </c>
      <c r="F23" s="10">
        <f t="shared" si="4"/>
        <v>0</v>
      </c>
      <c r="G23" s="10">
        <f t="shared" si="4"/>
        <v>9.0909090909090912E-2</v>
      </c>
      <c r="H23" s="10">
        <f t="shared" si="4"/>
        <v>9.0909090909090912E-2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2</v>
      </c>
      <c r="C28" s="3">
        <v>0</v>
      </c>
      <c r="D28" s="3">
        <v>0</v>
      </c>
      <c r="E28" s="3">
        <v>1</v>
      </c>
      <c r="F28" s="3">
        <v>0</v>
      </c>
      <c r="G28" s="3">
        <v>4</v>
      </c>
      <c r="H28" s="3">
        <v>4</v>
      </c>
      <c r="I28" s="3">
        <v>0</v>
      </c>
      <c r="J28" s="3">
        <v>1</v>
      </c>
      <c r="K28" s="3">
        <v>2</v>
      </c>
      <c r="L28" s="3">
        <v>3</v>
      </c>
      <c r="M28" s="3">
        <v>1</v>
      </c>
      <c r="N28" s="3">
        <v>2</v>
      </c>
      <c r="O28" s="3">
        <v>0</v>
      </c>
      <c r="P28" s="3">
        <v>2</v>
      </c>
      <c r="Q28" s="3">
        <v>0</v>
      </c>
      <c r="R28" s="3">
        <f>SUM(B28:Q28)</f>
        <v>22</v>
      </c>
    </row>
    <row r="29" spans="1:18">
      <c r="A29" s="6" t="s">
        <v>1</v>
      </c>
      <c r="B29" s="2">
        <f>B28/22</f>
        <v>9.0909090909090912E-2</v>
      </c>
      <c r="C29" s="2">
        <f t="shared" ref="C29:Q29" si="5">C28/22</f>
        <v>0</v>
      </c>
      <c r="D29" s="2">
        <f t="shared" si="5"/>
        <v>0</v>
      </c>
      <c r="E29" s="2">
        <f t="shared" si="5"/>
        <v>4.5454545454545456E-2</v>
      </c>
      <c r="F29" s="2">
        <f t="shared" si="5"/>
        <v>0</v>
      </c>
      <c r="G29" s="2">
        <f t="shared" si="5"/>
        <v>0.18181818181818182</v>
      </c>
      <c r="H29" s="2">
        <f t="shared" si="5"/>
        <v>0.18181818181818182</v>
      </c>
      <c r="I29" s="2">
        <f t="shared" si="5"/>
        <v>0</v>
      </c>
      <c r="J29" s="2">
        <f t="shared" si="5"/>
        <v>4.5454545454545456E-2</v>
      </c>
      <c r="K29" s="2">
        <f t="shared" si="5"/>
        <v>9.0909090909090912E-2</v>
      </c>
      <c r="L29" s="2">
        <f t="shared" si="5"/>
        <v>0.13636363636363635</v>
      </c>
      <c r="M29" s="2">
        <f t="shared" si="5"/>
        <v>4.5454545454545456E-2</v>
      </c>
      <c r="N29" s="2">
        <f t="shared" si="5"/>
        <v>9.0909090909090912E-2</v>
      </c>
      <c r="O29" s="2">
        <f t="shared" si="5"/>
        <v>0</v>
      </c>
      <c r="P29" s="2">
        <f t="shared" si="5"/>
        <v>9.0909090909090912E-2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2</v>
      </c>
      <c r="C34" s="3">
        <v>11</v>
      </c>
      <c r="D34" s="3">
        <v>9</v>
      </c>
      <c r="E34" s="3">
        <v>0</v>
      </c>
      <c r="F34" s="3">
        <v>0</v>
      </c>
      <c r="G34" s="3">
        <f>SUM(B34:F34)</f>
        <v>22</v>
      </c>
    </row>
    <row r="35" spans="1:7">
      <c r="A35" s="6" t="s">
        <v>1</v>
      </c>
      <c r="B35" s="2">
        <f>B34/22</f>
        <v>9.0909090909090912E-2</v>
      </c>
      <c r="C35" s="2">
        <f t="shared" ref="C35:F35" si="6">C34/22</f>
        <v>0.5</v>
      </c>
      <c r="D35" s="2">
        <f t="shared" si="6"/>
        <v>0.40909090909090912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36</v>
      </c>
      <c r="C4" s="20">
        <v>21</v>
      </c>
      <c r="D4" s="20">
        <v>0</v>
      </c>
      <c r="E4" s="20">
        <v>2</v>
      </c>
      <c r="F4" s="20">
        <v>0</v>
      </c>
      <c r="G4" s="20">
        <v>3</v>
      </c>
      <c r="H4" s="20">
        <v>0</v>
      </c>
      <c r="I4" s="20">
        <v>2</v>
      </c>
      <c r="J4" s="20">
        <f>SUM(B4:I4)</f>
        <v>64</v>
      </c>
    </row>
    <row r="5" spans="1:10">
      <c r="A5" s="21" t="s">
        <v>1</v>
      </c>
      <c r="B5" s="19">
        <f>B4/64</f>
        <v>0.5625</v>
      </c>
      <c r="C5" s="19">
        <f t="shared" ref="C5:I5" si="0">C4/64</f>
        <v>0.328125</v>
      </c>
      <c r="D5" s="19">
        <f t="shared" si="0"/>
        <v>0</v>
      </c>
      <c r="E5" s="19">
        <f t="shared" si="0"/>
        <v>3.125E-2</v>
      </c>
      <c r="F5" s="19">
        <f t="shared" si="0"/>
        <v>0</v>
      </c>
      <c r="G5" s="19">
        <f t="shared" si="0"/>
        <v>4.6875E-2</v>
      </c>
      <c r="H5" s="19">
        <f t="shared" si="0"/>
        <v>0</v>
      </c>
      <c r="I5" s="19">
        <f t="shared" si="0"/>
        <v>3.125E-2</v>
      </c>
      <c r="J5" s="19">
        <f>SUM(B5:I5)</f>
        <v>1</v>
      </c>
    </row>
    <row r="6" spans="1:10">
      <c r="A6" s="21" t="s">
        <v>2</v>
      </c>
      <c r="B6" s="30">
        <f>SUM(B4:C4)</f>
        <v>57</v>
      </c>
      <c r="C6" s="31"/>
      <c r="D6" s="20">
        <f>D4</f>
        <v>0</v>
      </c>
      <c r="E6" s="20">
        <f>E4</f>
        <v>2</v>
      </c>
      <c r="F6" s="30">
        <f>SUM(F4:I4)</f>
        <v>5</v>
      </c>
      <c r="G6" s="32"/>
      <c r="H6" s="32"/>
      <c r="I6" s="31"/>
      <c r="J6" s="20">
        <f>SUM(B6:I6)</f>
        <v>64</v>
      </c>
    </row>
    <row r="7" spans="1:10">
      <c r="A7" s="21" t="s">
        <v>1</v>
      </c>
      <c r="B7" s="33">
        <f>B6/64</f>
        <v>0.890625</v>
      </c>
      <c r="C7" s="34"/>
      <c r="D7" s="19">
        <f>D5</f>
        <v>0</v>
      </c>
      <c r="E7" s="19">
        <f>E5</f>
        <v>3.125E-2</v>
      </c>
      <c r="F7" s="33">
        <f>F6/64</f>
        <v>7.8125E-2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71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36</v>
      </c>
      <c r="C18" s="11">
        <v>1</v>
      </c>
      <c r="D18" s="11">
        <v>0</v>
      </c>
      <c r="E18" s="11">
        <v>0</v>
      </c>
      <c r="F18" s="11">
        <v>0</v>
      </c>
      <c r="G18" s="11">
        <v>0</v>
      </c>
      <c r="H18" s="11">
        <v>2</v>
      </c>
      <c r="I18" s="11">
        <f>SUM(B18:H18)</f>
        <v>39</v>
      </c>
    </row>
    <row r="19" spans="1:18">
      <c r="A19" s="26"/>
      <c r="B19" s="10">
        <f>B18/39</f>
        <v>0.92307692307692313</v>
      </c>
      <c r="C19" s="10">
        <f t="shared" ref="C19:H19" si="1">C18/39</f>
        <v>2.564102564102564E-2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5.128205128205128E-2</v>
      </c>
      <c r="I19" s="10">
        <f>SUM(B19:H19)</f>
        <v>1</v>
      </c>
    </row>
    <row r="20" spans="1:18">
      <c r="A20" s="25" t="s">
        <v>25</v>
      </c>
      <c r="B20" s="11">
        <v>18</v>
      </c>
      <c r="C20" s="11">
        <v>0</v>
      </c>
      <c r="D20" s="11">
        <v>0</v>
      </c>
      <c r="E20" s="11">
        <v>3</v>
      </c>
      <c r="F20" s="11">
        <v>0</v>
      </c>
      <c r="G20" s="11">
        <v>0</v>
      </c>
      <c r="H20" s="11">
        <v>0</v>
      </c>
      <c r="I20" s="11">
        <f>SUM(B20:H20)</f>
        <v>21</v>
      </c>
    </row>
    <row r="21" spans="1:18">
      <c r="A21" s="26"/>
      <c r="B21" s="10">
        <f>B20/21</f>
        <v>0.8571428571428571</v>
      </c>
      <c r="C21" s="10">
        <f t="shared" ref="C21:H21" si="2">C20/21</f>
        <v>0</v>
      </c>
      <c r="D21" s="10">
        <f t="shared" si="2"/>
        <v>0</v>
      </c>
      <c r="E21" s="10">
        <f t="shared" si="2"/>
        <v>0.14285714285714285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54</v>
      </c>
      <c r="C22" s="11">
        <f t="shared" si="3"/>
        <v>1</v>
      </c>
      <c r="D22" s="11">
        <f t="shared" si="3"/>
        <v>0</v>
      </c>
      <c r="E22" s="11">
        <f t="shared" si="3"/>
        <v>3</v>
      </c>
      <c r="F22" s="11">
        <f t="shared" si="3"/>
        <v>0</v>
      </c>
      <c r="G22" s="11">
        <f t="shared" si="3"/>
        <v>0</v>
      </c>
      <c r="H22" s="11">
        <f t="shared" si="3"/>
        <v>2</v>
      </c>
      <c r="I22" s="11">
        <f t="shared" si="3"/>
        <v>60</v>
      </c>
    </row>
    <row r="23" spans="1:18">
      <c r="A23" s="26"/>
      <c r="B23" s="10">
        <f>B22/60</f>
        <v>0.9</v>
      </c>
      <c r="C23" s="10">
        <f t="shared" ref="C23:H23" si="4">C22/60</f>
        <v>1.6666666666666666E-2</v>
      </c>
      <c r="D23" s="10">
        <f t="shared" si="4"/>
        <v>0</v>
      </c>
      <c r="E23" s="10">
        <f t="shared" si="4"/>
        <v>0.05</v>
      </c>
      <c r="F23" s="10">
        <f t="shared" si="4"/>
        <v>0</v>
      </c>
      <c r="G23" s="10">
        <f t="shared" si="4"/>
        <v>0</v>
      </c>
      <c r="H23" s="10">
        <f t="shared" si="4"/>
        <v>3.3333333333333333E-2</v>
      </c>
      <c r="I23" s="10">
        <f>SUM(B23:H23)</f>
        <v>1.0000000000000002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69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0</v>
      </c>
      <c r="C28" s="3">
        <v>0</v>
      </c>
      <c r="D28" s="3">
        <v>1</v>
      </c>
      <c r="E28" s="3">
        <v>1</v>
      </c>
      <c r="F28" s="3">
        <v>0</v>
      </c>
      <c r="G28" s="3">
        <v>0</v>
      </c>
      <c r="H28" s="3">
        <v>39</v>
      </c>
      <c r="I28" s="3">
        <v>8</v>
      </c>
      <c r="J28" s="3">
        <v>0</v>
      </c>
      <c r="K28" s="3">
        <v>1</v>
      </c>
      <c r="L28" s="3">
        <v>7</v>
      </c>
      <c r="M28" s="3">
        <v>0</v>
      </c>
      <c r="N28" s="3">
        <v>0</v>
      </c>
      <c r="O28" s="3">
        <v>2</v>
      </c>
      <c r="P28" s="3">
        <v>0</v>
      </c>
      <c r="Q28" s="3">
        <v>1</v>
      </c>
      <c r="R28" s="3">
        <f>SUM(B28:Q28)</f>
        <v>60</v>
      </c>
    </row>
    <row r="29" spans="1:18">
      <c r="A29" s="6" t="s">
        <v>1</v>
      </c>
      <c r="B29" s="2">
        <f>B28/60</f>
        <v>0</v>
      </c>
      <c r="C29" s="2">
        <f t="shared" ref="C29:Q29" si="5">C28/60</f>
        <v>0</v>
      </c>
      <c r="D29" s="2">
        <f t="shared" si="5"/>
        <v>1.6666666666666666E-2</v>
      </c>
      <c r="E29" s="2">
        <f t="shared" si="5"/>
        <v>1.6666666666666666E-2</v>
      </c>
      <c r="F29" s="2">
        <f t="shared" si="5"/>
        <v>0</v>
      </c>
      <c r="G29" s="2">
        <f t="shared" si="5"/>
        <v>0</v>
      </c>
      <c r="H29" s="2">
        <f t="shared" si="5"/>
        <v>0.65</v>
      </c>
      <c r="I29" s="2">
        <f t="shared" si="5"/>
        <v>0.13333333333333333</v>
      </c>
      <c r="J29" s="2">
        <f t="shared" si="5"/>
        <v>0</v>
      </c>
      <c r="K29" s="2">
        <f t="shared" si="5"/>
        <v>1.6666666666666666E-2</v>
      </c>
      <c r="L29" s="2">
        <f t="shared" si="5"/>
        <v>0.11666666666666667</v>
      </c>
      <c r="M29" s="2">
        <f t="shared" si="5"/>
        <v>0</v>
      </c>
      <c r="N29" s="2">
        <f t="shared" si="5"/>
        <v>0</v>
      </c>
      <c r="O29" s="2">
        <f t="shared" si="5"/>
        <v>3.3333333333333333E-2</v>
      </c>
      <c r="P29" s="2">
        <f t="shared" si="5"/>
        <v>0</v>
      </c>
      <c r="Q29" s="2">
        <f t="shared" si="5"/>
        <v>1.6666666666666666E-2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2</v>
      </c>
      <c r="C34" s="3">
        <v>34</v>
      </c>
      <c r="D34" s="3">
        <v>23</v>
      </c>
      <c r="E34" s="3">
        <v>0</v>
      </c>
      <c r="F34" s="3">
        <v>1</v>
      </c>
      <c r="G34" s="3">
        <f>SUM(B34:F34)</f>
        <v>60</v>
      </c>
    </row>
    <row r="35" spans="1:7">
      <c r="A35" s="6" t="s">
        <v>1</v>
      </c>
      <c r="B35" s="2">
        <f>B34/60</f>
        <v>3.3333333333333333E-2</v>
      </c>
      <c r="C35" s="2">
        <f t="shared" ref="C35:F35" si="6">C34/60</f>
        <v>0.56666666666666665</v>
      </c>
      <c r="D35" s="2">
        <f t="shared" si="6"/>
        <v>0.38333333333333336</v>
      </c>
      <c r="E35" s="2">
        <f t="shared" si="6"/>
        <v>0</v>
      </c>
      <c r="F35" s="2">
        <f t="shared" si="6"/>
        <v>1.6666666666666666E-2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42</v>
      </c>
      <c r="C4" s="20">
        <v>0</v>
      </c>
      <c r="D4" s="20">
        <v>0</v>
      </c>
      <c r="E4" s="20">
        <v>2</v>
      </c>
      <c r="F4" s="20">
        <v>1</v>
      </c>
      <c r="G4" s="20">
        <v>2</v>
      </c>
      <c r="H4" s="20">
        <v>0</v>
      </c>
      <c r="I4" s="20">
        <v>1</v>
      </c>
      <c r="J4" s="20">
        <f>SUM(B4:I4)</f>
        <v>48</v>
      </c>
    </row>
    <row r="5" spans="1:10">
      <c r="A5" s="9" t="s">
        <v>1</v>
      </c>
      <c r="B5" s="19">
        <f>B4/48</f>
        <v>0.875</v>
      </c>
      <c r="C5" s="19">
        <f t="shared" ref="C5:I5" si="0">C4/48</f>
        <v>0</v>
      </c>
      <c r="D5" s="19">
        <f t="shared" si="0"/>
        <v>0</v>
      </c>
      <c r="E5" s="19">
        <f t="shared" si="0"/>
        <v>4.1666666666666664E-2</v>
      </c>
      <c r="F5" s="19">
        <f t="shared" si="0"/>
        <v>2.0833333333333332E-2</v>
      </c>
      <c r="G5" s="19">
        <f t="shared" si="0"/>
        <v>4.1666666666666664E-2</v>
      </c>
      <c r="H5" s="19">
        <f t="shared" si="0"/>
        <v>0</v>
      </c>
      <c r="I5" s="19">
        <f t="shared" si="0"/>
        <v>2.0833333333333332E-2</v>
      </c>
      <c r="J5" s="19">
        <f>SUM(B5:I5)</f>
        <v>1</v>
      </c>
    </row>
    <row r="6" spans="1:10">
      <c r="A6" s="9" t="s">
        <v>2</v>
      </c>
      <c r="B6" s="30">
        <f>SUM(B4:C4)</f>
        <v>42</v>
      </c>
      <c r="C6" s="31"/>
      <c r="D6" s="20">
        <f>D4</f>
        <v>0</v>
      </c>
      <c r="E6" s="20">
        <f>E4</f>
        <v>2</v>
      </c>
      <c r="F6" s="30">
        <f>SUM(F4:I4)</f>
        <v>4</v>
      </c>
      <c r="G6" s="32"/>
      <c r="H6" s="32"/>
      <c r="I6" s="31"/>
      <c r="J6" s="20">
        <f>SUM(B6:I6)</f>
        <v>48</v>
      </c>
    </row>
    <row r="7" spans="1:10">
      <c r="A7" s="9" t="s">
        <v>1</v>
      </c>
      <c r="B7" s="33">
        <f>B6/48</f>
        <v>0.875</v>
      </c>
      <c r="C7" s="34"/>
      <c r="D7" s="19">
        <f>D5</f>
        <v>0</v>
      </c>
      <c r="E7" s="19">
        <f>E5</f>
        <v>4.1666666666666664E-2</v>
      </c>
      <c r="F7" s="33">
        <f>F6/48</f>
        <v>8.3333333333333329E-2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52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1</v>
      </c>
      <c r="C12" s="3">
        <v>0</v>
      </c>
      <c r="D12" s="3">
        <v>0</v>
      </c>
      <c r="E12" s="3">
        <f>SUM(B12:D12)</f>
        <v>1</v>
      </c>
    </row>
    <row r="13" spans="1:10">
      <c r="A13" s="5" t="s">
        <v>1</v>
      </c>
      <c r="B13" s="2">
        <f>B12/1</f>
        <v>1</v>
      </c>
      <c r="C13" s="2">
        <f t="shared" ref="C13:D13" si="1">C12/1</f>
        <v>0</v>
      </c>
      <c r="D13" s="2">
        <f t="shared" si="1"/>
        <v>0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19</v>
      </c>
      <c r="C18" s="11">
        <v>17</v>
      </c>
      <c r="D18" s="11">
        <v>2</v>
      </c>
      <c r="E18" s="11">
        <v>1</v>
      </c>
      <c r="F18" s="11">
        <v>2</v>
      </c>
      <c r="G18" s="11">
        <v>1</v>
      </c>
      <c r="H18" s="11">
        <v>0</v>
      </c>
      <c r="I18" s="11">
        <f>SUM(B18:H18)</f>
        <v>42</v>
      </c>
    </row>
    <row r="19" spans="1:18">
      <c r="A19" s="26"/>
      <c r="B19" s="10">
        <f>B18/42</f>
        <v>0.45238095238095238</v>
      </c>
      <c r="C19" s="10">
        <f t="shared" ref="C19:H19" si="2">C18/42</f>
        <v>0.40476190476190477</v>
      </c>
      <c r="D19" s="10">
        <f t="shared" si="2"/>
        <v>4.7619047619047616E-2</v>
      </c>
      <c r="E19" s="10">
        <f t="shared" si="2"/>
        <v>2.3809523809523808E-2</v>
      </c>
      <c r="F19" s="10">
        <f t="shared" si="2"/>
        <v>4.7619047619047616E-2</v>
      </c>
      <c r="G19" s="10">
        <f t="shared" si="2"/>
        <v>2.3809523809523808E-2</v>
      </c>
      <c r="H19" s="10">
        <f t="shared" si="2"/>
        <v>0</v>
      </c>
      <c r="I19" s="10">
        <f>SUM(B19:H19)</f>
        <v>1</v>
      </c>
    </row>
    <row r="20" spans="1:18">
      <c r="A20" s="25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0</v>
      </c>
    </row>
    <row r="21" spans="1:18">
      <c r="A21" s="26"/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>SUM(B21:H21)</f>
        <v>0</v>
      </c>
    </row>
    <row r="22" spans="1:18">
      <c r="A22" s="25" t="s">
        <v>0</v>
      </c>
      <c r="B22" s="11">
        <f t="shared" ref="B22:I22" si="3">SUM(B18+B20)</f>
        <v>19</v>
      </c>
      <c r="C22" s="11">
        <f t="shared" si="3"/>
        <v>17</v>
      </c>
      <c r="D22" s="11">
        <f t="shared" si="3"/>
        <v>2</v>
      </c>
      <c r="E22" s="11">
        <f t="shared" si="3"/>
        <v>1</v>
      </c>
      <c r="F22" s="11">
        <f t="shared" si="3"/>
        <v>2</v>
      </c>
      <c r="G22" s="11">
        <f t="shared" si="3"/>
        <v>1</v>
      </c>
      <c r="H22" s="11">
        <f t="shared" si="3"/>
        <v>0</v>
      </c>
      <c r="I22" s="11">
        <f t="shared" si="3"/>
        <v>42</v>
      </c>
    </row>
    <row r="23" spans="1:18">
      <c r="A23" s="26"/>
      <c r="B23" s="10">
        <f>B22/42</f>
        <v>0.45238095238095238</v>
      </c>
      <c r="C23" s="10">
        <f t="shared" ref="C23:H23" si="4">C22/42</f>
        <v>0.40476190476190477</v>
      </c>
      <c r="D23" s="10">
        <f t="shared" si="4"/>
        <v>4.7619047619047616E-2</v>
      </c>
      <c r="E23" s="10">
        <f t="shared" si="4"/>
        <v>2.3809523809523808E-2</v>
      </c>
      <c r="F23" s="10">
        <f t="shared" si="4"/>
        <v>4.7619047619047616E-2</v>
      </c>
      <c r="G23" s="10">
        <f t="shared" si="4"/>
        <v>2.3809523809523808E-2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53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4</v>
      </c>
      <c r="C28" s="3">
        <v>5</v>
      </c>
      <c r="D28" s="3">
        <v>6</v>
      </c>
      <c r="E28" s="3">
        <v>0</v>
      </c>
      <c r="F28" s="3">
        <v>1</v>
      </c>
      <c r="G28" s="3">
        <v>2</v>
      </c>
      <c r="H28" s="3">
        <v>1</v>
      </c>
      <c r="I28" s="3">
        <v>1</v>
      </c>
      <c r="J28" s="3">
        <v>1</v>
      </c>
      <c r="K28" s="3">
        <v>0</v>
      </c>
      <c r="L28" s="3">
        <v>1</v>
      </c>
      <c r="M28" s="3">
        <v>7</v>
      </c>
      <c r="N28" s="3">
        <v>3</v>
      </c>
      <c r="O28" s="3">
        <v>0</v>
      </c>
      <c r="P28" s="3">
        <v>2</v>
      </c>
      <c r="Q28" s="3">
        <v>8</v>
      </c>
      <c r="R28" s="3">
        <f>SUM(B28:Q28)</f>
        <v>42</v>
      </c>
    </row>
    <row r="29" spans="1:18">
      <c r="A29" s="5" t="s">
        <v>1</v>
      </c>
      <c r="B29" s="2">
        <f>B28/42</f>
        <v>9.5238095238095233E-2</v>
      </c>
      <c r="C29" s="2">
        <f t="shared" ref="C29:Q29" si="5">C28/42</f>
        <v>0.11904761904761904</v>
      </c>
      <c r="D29" s="2">
        <f t="shared" si="5"/>
        <v>0.14285714285714285</v>
      </c>
      <c r="E29" s="2">
        <f t="shared" si="5"/>
        <v>0</v>
      </c>
      <c r="F29" s="2">
        <f t="shared" si="5"/>
        <v>2.3809523809523808E-2</v>
      </c>
      <c r="G29" s="2">
        <f t="shared" si="5"/>
        <v>4.7619047619047616E-2</v>
      </c>
      <c r="H29" s="2">
        <f t="shared" si="5"/>
        <v>2.3809523809523808E-2</v>
      </c>
      <c r="I29" s="2">
        <f t="shared" si="5"/>
        <v>2.3809523809523808E-2</v>
      </c>
      <c r="J29" s="2">
        <f t="shared" si="5"/>
        <v>2.3809523809523808E-2</v>
      </c>
      <c r="K29" s="2">
        <f t="shared" si="5"/>
        <v>0</v>
      </c>
      <c r="L29" s="2">
        <f t="shared" si="5"/>
        <v>2.3809523809523808E-2</v>
      </c>
      <c r="M29" s="2">
        <f t="shared" si="5"/>
        <v>0.16666666666666666</v>
      </c>
      <c r="N29" s="2">
        <f t="shared" si="5"/>
        <v>7.1428571428571425E-2</v>
      </c>
      <c r="O29" s="2">
        <f t="shared" si="5"/>
        <v>0</v>
      </c>
      <c r="P29" s="2">
        <f t="shared" si="5"/>
        <v>4.7619047619047616E-2</v>
      </c>
      <c r="Q29" s="2">
        <f t="shared" si="5"/>
        <v>0.19047619047619047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54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7</v>
      </c>
      <c r="C34" s="3">
        <v>27</v>
      </c>
      <c r="D34" s="3">
        <v>7</v>
      </c>
      <c r="E34" s="3">
        <v>1</v>
      </c>
      <c r="F34" s="3">
        <v>0</v>
      </c>
      <c r="G34" s="3">
        <f>SUM(B34:F34)</f>
        <v>42</v>
      </c>
    </row>
    <row r="35" spans="1:7">
      <c r="A35" s="5" t="s">
        <v>1</v>
      </c>
      <c r="B35" s="2">
        <f>B34/42</f>
        <v>0.16666666666666666</v>
      </c>
      <c r="C35" s="2">
        <f t="shared" ref="C35:F35" si="6">C34/42</f>
        <v>0.6428571428571429</v>
      </c>
      <c r="D35" s="2">
        <f t="shared" si="6"/>
        <v>0.16666666666666666</v>
      </c>
      <c r="E35" s="2">
        <f t="shared" si="6"/>
        <v>2.3809523809523808E-2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63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33</v>
      </c>
      <c r="C4" s="20">
        <v>1</v>
      </c>
      <c r="D4" s="20">
        <v>0</v>
      </c>
      <c r="E4" s="20">
        <v>1</v>
      </c>
      <c r="F4" s="20">
        <v>0</v>
      </c>
      <c r="G4" s="20">
        <v>2</v>
      </c>
      <c r="H4" s="20">
        <v>1</v>
      </c>
      <c r="I4" s="20">
        <v>0</v>
      </c>
      <c r="J4" s="20">
        <f>SUM(B4:I4)</f>
        <v>38</v>
      </c>
    </row>
    <row r="5" spans="1:10">
      <c r="A5" s="21" t="s">
        <v>1</v>
      </c>
      <c r="B5" s="19">
        <f>B4/38</f>
        <v>0.86842105263157898</v>
      </c>
      <c r="C5" s="19">
        <f t="shared" ref="C5:I5" si="0">C4/38</f>
        <v>2.6315789473684209E-2</v>
      </c>
      <c r="D5" s="19">
        <f t="shared" si="0"/>
        <v>0</v>
      </c>
      <c r="E5" s="19">
        <f t="shared" si="0"/>
        <v>2.6315789473684209E-2</v>
      </c>
      <c r="F5" s="19">
        <f t="shared" si="0"/>
        <v>0</v>
      </c>
      <c r="G5" s="19">
        <f t="shared" si="0"/>
        <v>5.2631578947368418E-2</v>
      </c>
      <c r="H5" s="19">
        <f t="shared" si="0"/>
        <v>2.6315789473684209E-2</v>
      </c>
      <c r="I5" s="19">
        <f t="shared" si="0"/>
        <v>0</v>
      </c>
      <c r="J5" s="19">
        <f>SUM(B5:I5)</f>
        <v>0.99999999999999989</v>
      </c>
    </row>
    <row r="6" spans="1:10">
      <c r="A6" s="21" t="s">
        <v>2</v>
      </c>
      <c r="B6" s="30">
        <f>SUM(B4:C4)</f>
        <v>34</v>
      </c>
      <c r="C6" s="31"/>
      <c r="D6" s="20">
        <f>D4</f>
        <v>0</v>
      </c>
      <c r="E6" s="20">
        <f>E4</f>
        <v>1</v>
      </c>
      <c r="F6" s="30">
        <f>SUM(F4:I4)</f>
        <v>3</v>
      </c>
      <c r="G6" s="32"/>
      <c r="H6" s="32"/>
      <c r="I6" s="31"/>
      <c r="J6" s="20">
        <f>SUM(B6:I6)</f>
        <v>38</v>
      </c>
    </row>
    <row r="7" spans="1:10">
      <c r="A7" s="21" t="s">
        <v>1</v>
      </c>
      <c r="B7" s="33">
        <f>B6/38</f>
        <v>0.89473684210526316</v>
      </c>
      <c r="C7" s="34"/>
      <c r="D7" s="19">
        <f>D5</f>
        <v>0</v>
      </c>
      <c r="E7" s="19">
        <f>E5</f>
        <v>2.6315789473684209E-2</v>
      </c>
      <c r="F7" s="33">
        <f>F6/38</f>
        <v>7.8947368421052627E-2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31</v>
      </c>
      <c r="C18" s="11">
        <v>0</v>
      </c>
      <c r="D18" s="11">
        <v>0</v>
      </c>
      <c r="E18" s="11">
        <v>0</v>
      </c>
      <c r="F18" s="11">
        <v>0</v>
      </c>
      <c r="G18" s="11">
        <v>2</v>
      </c>
      <c r="H18" s="11">
        <v>0</v>
      </c>
      <c r="I18" s="11">
        <f>SUM(B18:H18)</f>
        <v>33</v>
      </c>
    </row>
    <row r="19" spans="1:18">
      <c r="A19" s="26"/>
      <c r="B19" s="10">
        <f>B18/33</f>
        <v>0.93939393939393945</v>
      </c>
      <c r="C19" s="10">
        <f t="shared" ref="C19:H19" si="1">C18/33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6.0606060606060608E-2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1</v>
      </c>
    </row>
    <row r="21" spans="1:18">
      <c r="A21" s="26"/>
      <c r="B21" s="10">
        <f>B20/1</f>
        <v>1</v>
      </c>
      <c r="C21" s="10">
        <f t="shared" ref="C21:H21" si="2">C20/1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32</v>
      </c>
      <c r="C22" s="11">
        <f t="shared" si="3"/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2</v>
      </c>
      <c r="H22" s="11">
        <f t="shared" si="3"/>
        <v>0</v>
      </c>
      <c r="I22" s="11">
        <f t="shared" si="3"/>
        <v>34</v>
      </c>
    </row>
    <row r="23" spans="1:18">
      <c r="A23" s="26"/>
      <c r="B23" s="10">
        <f>B22/34</f>
        <v>0.94117647058823528</v>
      </c>
      <c r="C23" s="10">
        <f t="shared" ref="C23:H23" si="4">C22/34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5.8823529411764705E-2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28</v>
      </c>
      <c r="C28" s="3">
        <v>1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0</v>
      </c>
      <c r="J28" s="3">
        <v>1</v>
      </c>
      <c r="K28" s="3">
        <v>0</v>
      </c>
      <c r="L28" s="3">
        <v>3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34</v>
      </c>
    </row>
    <row r="29" spans="1:18">
      <c r="A29" s="6" t="s">
        <v>1</v>
      </c>
      <c r="B29" s="2">
        <f>B28/34</f>
        <v>0.82352941176470584</v>
      </c>
      <c r="C29" s="2">
        <f t="shared" ref="C29:Q29" si="5">C28/34</f>
        <v>2.9411764705882353E-2</v>
      </c>
      <c r="D29" s="2">
        <f t="shared" si="5"/>
        <v>0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2.9411764705882353E-2</v>
      </c>
      <c r="I29" s="2">
        <f t="shared" si="5"/>
        <v>0</v>
      </c>
      <c r="J29" s="2">
        <f t="shared" si="5"/>
        <v>2.9411764705882353E-2</v>
      </c>
      <c r="K29" s="2">
        <f t="shared" si="5"/>
        <v>0</v>
      </c>
      <c r="L29" s="2">
        <f t="shared" si="5"/>
        <v>8.8235294117647065E-2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6</v>
      </c>
      <c r="C34" s="3">
        <v>24</v>
      </c>
      <c r="D34" s="3">
        <v>4</v>
      </c>
      <c r="E34" s="3">
        <v>0</v>
      </c>
      <c r="F34" s="3">
        <v>0</v>
      </c>
      <c r="G34" s="3">
        <f>SUM(B34:F34)</f>
        <v>34</v>
      </c>
    </row>
    <row r="35" spans="1:7">
      <c r="A35" s="6" t="s">
        <v>1</v>
      </c>
      <c r="B35" s="2">
        <f>B34/34</f>
        <v>0.17647058823529413</v>
      </c>
      <c r="C35" s="2">
        <f t="shared" ref="C35:F35" si="6">C34/34</f>
        <v>0.70588235294117652</v>
      </c>
      <c r="D35" s="2">
        <f t="shared" si="6"/>
        <v>0.11764705882352941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72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17</v>
      </c>
      <c r="C4" s="20">
        <v>3</v>
      </c>
      <c r="D4" s="20">
        <v>1</v>
      </c>
      <c r="E4" s="20">
        <v>3</v>
      </c>
      <c r="F4" s="20">
        <v>0</v>
      </c>
      <c r="G4" s="20">
        <v>3</v>
      </c>
      <c r="H4" s="20">
        <v>0</v>
      </c>
      <c r="I4" s="20">
        <v>0</v>
      </c>
      <c r="J4" s="20">
        <f>SUM(B4:I4)</f>
        <v>27</v>
      </c>
    </row>
    <row r="5" spans="1:10">
      <c r="A5" s="21" t="s">
        <v>1</v>
      </c>
      <c r="B5" s="19">
        <f>B4/27</f>
        <v>0.62962962962962965</v>
      </c>
      <c r="C5" s="19">
        <f t="shared" ref="C5:I5" si="0">C4/27</f>
        <v>0.1111111111111111</v>
      </c>
      <c r="D5" s="19">
        <f t="shared" si="0"/>
        <v>3.7037037037037035E-2</v>
      </c>
      <c r="E5" s="19">
        <f t="shared" si="0"/>
        <v>0.1111111111111111</v>
      </c>
      <c r="F5" s="19">
        <f t="shared" si="0"/>
        <v>0</v>
      </c>
      <c r="G5" s="19">
        <f t="shared" si="0"/>
        <v>0.1111111111111111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21" t="s">
        <v>2</v>
      </c>
      <c r="B6" s="30">
        <f>SUM(B4:C4)</f>
        <v>20</v>
      </c>
      <c r="C6" s="31"/>
      <c r="D6" s="20">
        <f>D4</f>
        <v>1</v>
      </c>
      <c r="E6" s="20">
        <f>E4</f>
        <v>3</v>
      </c>
      <c r="F6" s="30">
        <f>SUM(F4:I4)</f>
        <v>3</v>
      </c>
      <c r="G6" s="32"/>
      <c r="H6" s="32"/>
      <c r="I6" s="31"/>
      <c r="J6" s="20">
        <f>SUM(B6:I6)</f>
        <v>27</v>
      </c>
    </row>
    <row r="7" spans="1:10">
      <c r="A7" s="21" t="s">
        <v>1</v>
      </c>
      <c r="B7" s="33">
        <f>B6/27</f>
        <v>0.7407407407407407</v>
      </c>
      <c r="C7" s="34"/>
      <c r="D7" s="19">
        <f>D5</f>
        <v>3.7037037037037035E-2</v>
      </c>
      <c r="E7" s="19">
        <f>E5</f>
        <v>0.1111111111111111</v>
      </c>
      <c r="F7" s="33">
        <f>F6/27</f>
        <v>0.1111111111111111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13</v>
      </c>
      <c r="C18" s="11">
        <v>0</v>
      </c>
      <c r="D18" s="11">
        <v>0</v>
      </c>
      <c r="E18" s="11">
        <v>1</v>
      </c>
      <c r="F18" s="11">
        <v>0</v>
      </c>
      <c r="G18" s="11">
        <v>0</v>
      </c>
      <c r="H18" s="11">
        <v>3</v>
      </c>
      <c r="I18" s="11">
        <f>SUM(B18:H18)</f>
        <v>17</v>
      </c>
    </row>
    <row r="19" spans="1:18">
      <c r="A19" s="26"/>
      <c r="B19" s="10">
        <f>B18/17</f>
        <v>0.76470588235294112</v>
      </c>
      <c r="C19" s="10">
        <f t="shared" ref="C19:H19" si="1">C18/17</f>
        <v>0</v>
      </c>
      <c r="D19" s="10">
        <f t="shared" si="1"/>
        <v>0</v>
      </c>
      <c r="E19" s="10">
        <f t="shared" si="1"/>
        <v>5.8823529411764705E-2</v>
      </c>
      <c r="F19" s="10">
        <f t="shared" si="1"/>
        <v>0</v>
      </c>
      <c r="G19" s="10">
        <f t="shared" si="1"/>
        <v>0</v>
      </c>
      <c r="H19" s="10">
        <f t="shared" si="1"/>
        <v>0.17647058823529413</v>
      </c>
      <c r="I19" s="10">
        <f>SUM(B19:H19)</f>
        <v>1</v>
      </c>
    </row>
    <row r="20" spans="1:18">
      <c r="A20" s="25" t="s">
        <v>25</v>
      </c>
      <c r="B20" s="11">
        <v>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3</v>
      </c>
    </row>
    <row r="21" spans="1:18">
      <c r="A21" s="26"/>
      <c r="B21" s="10">
        <f>B20/3</f>
        <v>1</v>
      </c>
      <c r="C21" s="10">
        <f t="shared" ref="C21:H21" si="2">C20/3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16</v>
      </c>
      <c r="C22" s="11">
        <f t="shared" si="3"/>
        <v>0</v>
      </c>
      <c r="D22" s="11">
        <f t="shared" si="3"/>
        <v>0</v>
      </c>
      <c r="E22" s="11">
        <f t="shared" si="3"/>
        <v>1</v>
      </c>
      <c r="F22" s="11">
        <f t="shared" si="3"/>
        <v>0</v>
      </c>
      <c r="G22" s="11">
        <f t="shared" si="3"/>
        <v>0</v>
      </c>
      <c r="H22" s="11">
        <f t="shared" si="3"/>
        <v>3</v>
      </c>
      <c r="I22" s="11">
        <f t="shared" si="3"/>
        <v>20</v>
      </c>
    </row>
    <row r="23" spans="1:18">
      <c r="A23" s="26"/>
      <c r="B23" s="10">
        <f>B22/20</f>
        <v>0.8</v>
      </c>
      <c r="C23" s="10">
        <f t="shared" ref="C23:H23" si="4">C22/20</f>
        <v>0</v>
      </c>
      <c r="D23" s="10">
        <f t="shared" si="4"/>
        <v>0</v>
      </c>
      <c r="E23" s="10">
        <f t="shared" si="4"/>
        <v>0.05</v>
      </c>
      <c r="F23" s="10">
        <f t="shared" si="4"/>
        <v>0</v>
      </c>
      <c r="G23" s="10">
        <f t="shared" si="4"/>
        <v>0</v>
      </c>
      <c r="H23" s="10">
        <f t="shared" si="4"/>
        <v>0.15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0</v>
      </c>
      <c r="C28" s="3">
        <v>1</v>
      </c>
      <c r="D28" s="3">
        <v>0</v>
      </c>
      <c r="E28" s="3">
        <v>2</v>
      </c>
      <c r="F28" s="3">
        <v>1</v>
      </c>
      <c r="G28" s="3">
        <v>1</v>
      </c>
      <c r="H28" s="3">
        <v>5</v>
      </c>
      <c r="I28" s="3">
        <v>1</v>
      </c>
      <c r="J28" s="3">
        <v>1</v>
      </c>
      <c r="K28" s="3">
        <v>0</v>
      </c>
      <c r="L28" s="3">
        <v>3</v>
      </c>
      <c r="M28" s="3">
        <v>1</v>
      </c>
      <c r="N28" s="3">
        <v>0</v>
      </c>
      <c r="O28" s="3">
        <v>1</v>
      </c>
      <c r="P28" s="3">
        <v>3</v>
      </c>
      <c r="Q28" s="3">
        <v>0</v>
      </c>
      <c r="R28" s="3">
        <f>SUM(B28:Q28)</f>
        <v>20</v>
      </c>
    </row>
    <row r="29" spans="1:18">
      <c r="A29" s="6" t="s">
        <v>1</v>
      </c>
      <c r="B29" s="2">
        <f>B28/20</f>
        <v>0</v>
      </c>
      <c r="C29" s="2">
        <f t="shared" ref="C29:Q29" si="5">C28/20</f>
        <v>0.05</v>
      </c>
      <c r="D29" s="2">
        <f t="shared" si="5"/>
        <v>0</v>
      </c>
      <c r="E29" s="2">
        <f t="shared" si="5"/>
        <v>0.1</v>
      </c>
      <c r="F29" s="2">
        <f t="shared" si="5"/>
        <v>0.05</v>
      </c>
      <c r="G29" s="2">
        <f t="shared" si="5"/>
        <v>0.05</v>
      </c>
      <c r="H29" s="2">
        <f t="shared" si="5"/>
        <v>0.25</v>
      </c>
      <c r="I29" s="2">
        <f t="shared" si="5"/>
        <v>0.05</v>
      </c>
      <c r="J29" s="2">
        <f t="shared" si="5"/>
        <v>0.05</v>
      </c>
      <c r="K29" s="2">
        <f t="shared" si="5"/>
        <v>0</v>
      </c>
      <c r="L29" s="2">
        <f t="shared" si="5"/>
        <v>0.15</v>
      </c>
      <c r="M29" s="2">
        <f t="shared" si="5"/>
        <v>0.05</v>
      </c>
      <c r="N29" s="2">
        <f t="shared" si="5"/>
        <v>0</v>
      </c>
      <c r="O29" s="2">
        <f t="shared" si="5"/>
        <v>0.05</v>
      </c>
      <c r="P29" s="2">
        <f t="shared" si="5"/>
        <v>0.15</v>
      </c>
      <c r="Q29" s="2">
        <f t="shared" si="5"/>
        <v>0</v>
      </c>
      <c r="R29" s="2">
        <f>SUM(B29:Q29)</f>
        <v>1.0000000000000002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5</v>
      </c>
      <c r="C34" s="3">
        <v>7</v>
      </c>
      <c r="D34" s="3">
        <v>7</v>
      </c>
      <c r="E34" s="3">
        <v>0</v>
      </c>
      <c r="F34" s="3">
        <v>1</v>
      </c>
      <c r="G34" s="3">
        <f>SUM(B34:F34)</f>
        <v>20</v>
      </c>
    </row>
    <row r="35" spans="1:7">
      <c r="A35" s="6" t="s">
        <v>1</v>
      </c>
      <c r="B35" s="2">
        <f>B34/20</f>
        <v>0.25</v>
      </c>
      <c r="C35" s="2">
        <f t="shared" ref="C35:F35" si="6">C34/20</f>
        <v>0.35</v>
      </c>
      <c r="D35" s="2">
        <f t="shared" si="6"/>
        <v>0.35</v>
      </c>
      <c r="E35" s="2">
        <f t="shared" si="6"/>
        <v>0</v>
      </c>
      <c r="F35" s="2">
        <f t="shared" si="6"/>
        <v>0.05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3" width="9.33203125" style="1" bestFit="1" customWidth="1"/>
    <col min="4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21" t="s">
        <v>43</v>
      </c>
      <c r="C3" s="21" t="s">
        <v>25</v>
      </c>
      <c r="D3" s="29"/>
      <c r="E3" s="37"/>
      <c r="F3" s="21" t="s">
        <v>41</v>
      </c>
      <c r="G3" s="21" t="s">
        <v>40</v>
      </c>
      <c r="H3" s="21" t="s">
        <v>39</v>
      </c>
      <c r="I3" s="21" t="s">
        <v>3</v>
      </c>
      <c r="J3" s="24"/>
    </row>
    <row r="4" spans="1:10">
      <c r="A4" s="21" t="s">
        <v>2</v>
      </c>
      <c r="B4" s="20">
        <v>10</v>
      </c>
      <c r="C4" s="20">
        <v>14</v>
      </c>
      <c r="D4" s="20">
        <v>0</v>
      </c>
      <c r="E4" s="20">
        <v>0</v>
      </c>
      <c r="F4" s="20">
        <v>0</v>
      </c>
      <c r="G4" s="20">
        <v>0</v>
      </c>
      <c r="H4" s="20">
        <v>6</v>
      </c>
      <c r="I4" s="20">
        <v>0</v>
      </c>
      <c r="J4" s="20">
        <f>SUM(B4:I4)</f>
        <v>30</v>
      </c>
    </row>
    <row r="5" spans="1:10">
      <c r="A5" s="21" t="s">
        <v>1</v>
      </c>
      <c r="B5" s="19">
        <f>B4/30</f>
        <v>0.33333333333333331</v>
      </c>
      <c r="C5" s="19">
        <f t="shared" ref="C5:I5" si="0">C4/30</f>
        <v>0.46666666666666667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0.2</v>
      </c>
      <c r="I5" s="19">
        <f t="shared" si="0"/>
        <v>0</v>
      </c>
      <c r="J5" s="19">
        <f>SUM(B5:I5)</f>
        <v>1</v>
      </c>
    </row>
    <row r="6" spans="1:10">
      <c r="A6" s="21" t="s">
        <v>2</v>
      </c>
      <c r="B6" s="30">
        <f>SUM(B4:C4)</f>
        <v>24</v>
      </c>
      <c r="C6" s="31"/>
      <c r="D6" s="20">
        <f>D4</f>
        <v>0</v>
      </c>
      <c r="E6" s="20">
        <f>E4</f>
        <v>0</v>
      </c>
      <c r="F6" s="30">
        <f>SUM(F4:I4)</f>
        <v>6</v>
      </c>
      <c r="G6" s="32"/>
      <c r="H6" s="32"/>
      <c r="I6" s="31"/>
      <c r="J6" s="20">
        <f>SUM(B6:I6)</f>
        <v>30</v>
      </c>
    </row>
    <row r="7" spans="1:10">
      <c r="A7" s="21" t="s">
        <v>1</v>
      </c>
      <c r="B7" s="33">
        <f>B6/30</f>
        <v>0.8</v>
      </c>
      <c r="C7" s="34"/>
      <c r="D7" s="19">
        <f>D5</f>
        <v>0</v>
      </c>
      <c r="E7" s="19">
        <f>E5</f>
        <v>0</v>
      </c>
      <c r="F7" s="33">
        <f>F6/30</f>
        <v>0.2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21" t="s">
        <v>37</v>
      </c>
      <c r="C11" s="21" t="s">
        <v>36</v>
      </c>
      <c r="D11" s="21" t="s">
        <v>35</v>
      </c>
      <c r="E11" s="21" t="s">
        <v>33</v>
      </c>
    </row>
    <row r="12" spans="1:10">
      <c r="A12" s="6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6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6"/>
      <c r="B17" s="21" t="s">
        <v>32</v>
      </c>
      <c r="C17" s="21" t="s">
        <v>31</v>
      </c>
      <c r="D17" s="21" t="s">
        <v>30</v>
      </c>
      <c r="E17" s="21" t="s">
        <v>29</v>
      </c>
      <c r="F17" s="21" t="s">
        <v>28</v>
      </c>
      <c r="G17" s="21" t="s">
        <v>27</v>
      </c>
      <c r="H17" s="21" t="s">
        <v>3</v>
      </c>
      <c r="I17" s="21" t="s">
        <v>0</v>
      </c>
    </row>
    <row r="18" spans="1:18">
      <c r="A18" s="25" t="s">
        <v>26</v>
      </c>
      <c r="B18" s="11">
        <v>9</v>
      </c>
      <c r="C18" s="11">
        <v>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SUM(B18:H18)</f>
        <v>10</v>
      </c>
    </row>
    <row r="19" spans="1:18">
      <c r="A19" s="26"/>
      <c r="B19" s="10">
        <f>B18/10</f>
        <v>0.9</v>
      </c>
      <c r="C19" s="10">
        <f t="shared" ref="C19:H19" si="1">C18/10</f>
        <v>0.1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>SUM(B19:H19)</f>
        <v>1</v>
      </c>
    </row>
    <row r="20" spans="1:18">
      <c r="A20" s="25" t="s">
        <v>25</v>
      </c>
      <c r="B20" s="11">
        <v>7</v>
      </c>
      <c r="C20" s="11">
        <v>3</v>
      </c>
      <c r="D20" s="11">
        <v>2</v>
      </c>
      <c r="E20" s="11">
        <v>1</v>
      </c>
      <c r="F20" s="11">
        <v>1</v>
      </c>
      <c r="G20" s="11">
        <v>0</v>
      </c>
      <c r="H20" s="11">
        <v>0</v>
      </c>
      <c r="I20" s="11">
        <f>SUM(B20:H20)</f>
        <v>14</v>
      </c>
    </row>
    <row r="21" spans="1:18">
      <c r="A21" s="26"/>
      <c r="B21" s="10">
        <f>B20/14</f>
        <v>0.5</v>
      </c>
      <c r="C21" s="10">
        <f t="shared" ref="C21:H21" si="2">C20/14</f>
        <v>0.21428571428571427</v>
      </c>
      <c r="D21" s="10">
        <f t="shared" si="2"/>
        <v>0.14285714285714285</v>
      </c>
      <c r="E21" s="10">
        <f t="shared" si="2"/>
        <v>7.1428571428571425E-2</v>
      </c>
      <c r="F21" s="10">
        <f t="shared" si="2"/>
        <v>7.1428571428571425E-2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16</v>
      </c>
      <c r="C22" s="11">
        <f t="shared" si="3"/>
        <v>4</v>
      </c>
      <c r="D22" s="11">
        <f t="shared" si="3"/>
        <v>2</v>
      </c>
      <c r="E22" s="11">
        <f t="shared" si="3"/>
        <v>1</v>
      </c>
      <c r="F22" s="11">
        <f t="shared" si="3"/>
        <v>1</v>
      </c>
      <c r="G22" s="11">
        <f t="shared" si="3"/>
        <v>0</v>
      </c>
      <c r="H22" s="11">
        <f t="shared" si="3"/>
        <v>0</v>
      </c>
      <c r="I22" s="11">
        <f t="shared" si="3"/>
        <v>24</v>
      </c>
    </row>
    <row r="23" spans="1:18">
      <c r="A23" s="26"/>
      <c r="B23" s="10">
        <f>B22/24</f>
        <v>0.66666666666666663</v>
      </c>
      <c r="C23" s="10">
        <f t="shared" ref="C23:H23" si="4">C22/24</f>
        <v>0.16666666666666666</v>
      </c>
      <c r="D23" s="10">
        <f t="shared" si="4"/>
        <v>8.3333333333333329E-2</v>
      </c>
      <c r="E23" s="10">
        <f t="shared" si="4"/>
        <v>4.1666666666666664E-2</v>
      </c>
      <c r="F23" s="10">
        <f t="shared" si="4"/>
        <v>4.1666666666666664E-2</v>
      </c>
      <c r="G23" s="10">
        <f t="shared" si="4"/>
        <v>0</v>
      </c>
      <c r="H23" s="10">
        <f t="shared" si="4"/>
        <v>0</v>
      </c>
      <c r="I23" s="10">
        <f>SUM(B23:H23)</f>
        <v>0.99999999999999989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6" t="s">
        <v>2</v>
      </c>
      <c r="B28" s="3">
        <v>0</v>
      </c>
      <c r="C28" s="3">
        <v>2</v>
      </c>
      <c r="D28" s="3">
        <v>1</v>
      </c>
      <c r="E28" s="3">
        <v>1</v>
      </c>
      <c r="F28" s="3">
        <v>1</v>
      </c>
      <c r="G28" s="3">
        <v>1</v>
      </c>
      <c r="H28" s="3">
        <v>6</v>
      </c>
      <c r="I28" s="3">
        <v>10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24</v>
      </c>
    </row>
    <row r="29" spans="1:18">
      <c r="A29" s="6" t="s">
        <v>1</v>
      </c>
      <c r="B29" s="2">
        <f>B28/24</f>
        <v>0</v>
      </c>
      <c r="C29" s="2">
        <f t="shared" ref="C29:Q29" si="5">C28/24</f>
        <v>8.3333333333333329E-2</v>
      </c>
      <c r="D29" s="2">
        <f t="shared" si="5"/>
        <v>4.1666666666666664E-2</v>
      </c>
      <c r="E29" s="2">
        <f t="shared" si="5"/>
        <v>4.1666666666666664E-2</v>
      </c>
      <c r="F29" s="2">
        <f t="shared" si="5"/>
        <v>4.1666666666666664E-2</v>
      </c>
      <c r="G29" s="2">
        <f t="shared" si="5"/>
        <v>4.1666666666666664E-2</v>
      </c>
      <c r="H29" s="2">
        <f t="shared" si="5"/>
        <v>0.25</v>
      </c>
      <c r="I29" s="2">
        <f t="shared" si="5"/>
        <v>0.41666666666666669</v>
      </c>
      <c r="J29" s="2">
        <f t="shared" si="5"/>
        <v>0</v>
      </c>
      <c r="K29" s="2">
        <f t="shared" si="5"/>
        <v>0</v>
      </c>
      <c r="L29" s="2">
        <f t="shared" si="5"/>
        <v>4.1666666666666664E-2</v>
      </c>
      <c r="M29" s="2">
        <f t="shared" si="5"/>
        <v>4.1666666666666664E-2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21" t="s">
        <v>8</v>
      </c>
      <c r="C33" s="21" t="s">
        <v>7</v>
      </c>
      <c r="D33" s="21" t="s">
        <v>4</v>
      </c>
      <c r="E33" s="21" t="s">
        <v>6</v>
      </c>
      <c r="F33" s="21" t="s">
        <v>5</v>
      </c>
      <c r="G33" s="21" t="s">
        <v>0</v>
      </c>
    </row>
    <row r="34" spans="1:7">
      <c r="A34" s="6" t="s">
        <v>2</v>
      </c>
      <c r="B34" s="3">
        <v>1</v>
      </c>
      <c r="C34" s="3">
        <v>21</v>
      </c>
      <c r="D34" s="3">
        <v>2</v>
      </c>
      <c r="E34" s="3">
        <v>0</v>
      </c>
      <c r="F34" s="3">
        <v>0</v>
      </c>
      <c r="G34" s="3">
        <f>SUM(B34:F34)</f>
        <v>24</v>
      </c>
    </row>
    <row r="35" spans="1:7">
      <c r="A35" s="6" t="s">
        <v>1</v>
      </c>
      <c r="B35" s="2">
        <f>B34/24</f>
        <v>4.1666666666666664E-2</v>
      </c>
      <c r="C35" s="2">
        <f t="shared" ref="C35:F35" si="6">C34/24</f>
        <v>0.875</v>
      </c>
      <c r="D35" s="2">
        <f t="shared" si="6"/>
        <v>8.3333333333333329E-2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E2:E3"/>
    <mergeCell ref="F2:I2"/>
    <mergeCell ref="J2:J3"/>
    <mergeCell ref="A18:A19"/>
    <mergeCell ref="A20:A21"/>
    <mergeCell ref="A2:A3"/>
    <mergeCell ref="B2:C2"/>
    <mergeCell ref="D2:D3"/>
    <mergeCell ref="B6:C6"/>
    <mergeCell ref="F6:I6"/>
    <mergeCell ref="B7:C7"/>
    <mergeCell ref="F7:I7"/>
    <mergeCell ref="A22:A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55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609</v>
      </c>
      <c r="C4" s="20">
        <v>76</v>
      </c>
      <c r="D4" s="20">
        <v>12</v>
      </c>
      <c r="E4" s="20">
        <v>13</v>
      </c>
      <c r="F4" s="20">
        <v>5</v>
      </c>
      <c r="G4" s="20">
        <v>32</v>
      </c>
      <c r="H4" s="20">
        <v>20</v>
      </c>
      <c r="I4" s="20">
        <v>8</v>
      </c>
      <c r="J4" s="20">
        <f>SUM(B4:I4)</f>
        <v>775</v>
      </c>
    </row>
    <row r="5" spans="1:10">
      <c r="A5" s="9" t="s">
        <v>1</v>
      </c>
      <c r="B5" s="19">
        <f>B4/775</f>
        <v>0.78580645161290319</v>
      </c>
      <c r="C5" s="19">
        <f t="shared" ref="C5:I5" si="0">C4/775</f>
        <v>9.8064516129032261E-2</v>
      </c>
      <c r="D5" s="19">
        <f t="shared" si="0"/>
        <v>1.5483870967741935E-2</v>
      </c>
      <c r="E5" s="19">
        <f t="shared" si="0"/>
        <v>1.6774193548387096E-2</v>
      </c>
      <c r="F5" s="19">
        <f t="shared" si="0"/>
        <v>6.4516129032258064E-3</v>
      </c>
      <c r="G5" s="19">
        <f t="shared" si="0"/>
        <v>4.1290322580645161E-2</v>
      </c>
      <c r="H5" s="19">
        <f t="shared" si="0"/>
        <v>2.5806451612903226E-2</v>
      </c>
      <c r="I5" s="19">
        <f t="shared" si="0"/>
        <v>1.032258064516129E-2</v>
      </c>
      <c r="J5" s="19">
        <f>SUM(B5:I5)</f>
        <v>0.99999999999999989</v>
      </c>
    </row>
    <row r="6" spans="1:10">
      <c r="A6" s="9" t="s">
        <v>2</v>
      </c>
      <c r="B6" s="30">
        <f>SUM(B4:C4)</f>
        <v>685</v>
      </c>
      <c r="C6" s="31"/>
      <c r="D6" s="20">
        <f>D4</f>
        <v>12</v>
      </c>
      <c r="E6" s="20">
        <f>E4</f>
        <v>13</v>
      </c>
      <c r="F6" s="30">
        <f>SUM(F4:I4)</f>
        <v>65</v>
      </c>
      <c r="G6" s="32"/>
      <c r="H6" s="32"/>
      <c r="I6" s="31"/>
      <c r="J6" s="20">
        <f>SUM(B6:I6)</f>
        <v>775</v>
      </c>
    </row>
    <row r="7" spans="1:10">
      <c r="A7" s="9" t="s">
        <v>1</v>
      </c>
      <c r="B7" s="33">
        <f>B6/775</f>
        <v>0.88387096774193552</v>
      </c>
      <c r="C7" s="34"/>
      <c r="D7" s="19">
        <f>D5</f>
        <v>1.5483870967741935E-2</v>
      </c>
      <c r="E7" s="19">
        <f>E5</f>
        <v>1.6774193548387096E-2</v>
      </c>
      <c r="F7" s="33">
        <f>F6/775</f>
        <v>8.387096774193549E-2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48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2</v>
      </c>
      <c r="D12" s="3">
        <v>3</v>
      </c>
      <c r="E12" s="3">
        <f>SUM(B12:D12)</f>
        <v>5</v>
      </c>
    </row>
    <row r="13" spans="1:10">
      <c r="A13" s="5" t="s">
        <v>1</v>
      </c>
      <c r="B13" s="2">
        <f>B12/5</f>
        <v>0</v>
      </c>
      <c r="C13" s="2">
        <f t="shared" ref="C13:D13" si="1">C12/5</f>
        <v>0.4</v>
      </c>
      <c r="D13" s="2">
        <f t="shared" si="1"/>
        <v>0.6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545</v>
      </c>
      <c r="C18" s="11">
        <v>16</v>
      </c>
      <c r="D18" s="11">
        <v>4</v>
      </c>
      <c r="E18" s="11">
        <v>8</v>
      </c>
      <c r="F18" s="11">
        <v>8</v>
      </c>
      <c r="G18" s="11">
        <v>7</v>
      </c>
      <c r="H18" s="11">
        <v>21</v>
      </c>
      <c r="I18" s="11">
        <f>SUM(B18:H18)</f>
        <v>609</v>
      </c>
    </row>
    <row r="19" spans="1:18">
      <c r="A19" s="26"/>
      <c r="B19" s="10">
        <f>B18/609</f>
        <v>0.89490968801313631</v>
      </c>
      <c r="C19" s="10">
        <f t="shared" ref="C19:H19" si="2">C18/609</f>
        <v>2.6272577996715927E-2</v>
      </c>
      <c r="D19" s="10">
        <f t="shared" si="2"/>
        <v>6.5681444991789817E-3</v>
      </c>
      <c r="E19" s="10">
        <f t="shared" si="2"/>
        <v>1.3136288998357963E-2</v>
      </c>
      <c r="F19" s="10">
        <f t="shared" si="2"/>
        <v>1.3136288998357963E-2</v>
      </c>
      <c r="G19" s="10">
        <f t="shared" si="2"/>
        <v>1.1494252873563218E-2</v>
      </c>
      <c r="H19" s="10">
        <f t="shared" si="2"/>
        <v>3.4482758620689655E-2</v>
      </c>
      <c r="I19" s="10">
        <f>SUM(B19:H19)</f>
        <v>0.99999999999999989</v>
      </c>
    </row>
    <row r="20" spans="1:18">
      <c r="A20" s="25" t="s">
        <v>25</v>
      </c>
      <c r="B20" s="11">
        <v>54</v>
      </c>
      <c r="C20" s="11">
        <v>4</v>
      </c>
      <c r="D20" s="11">
        <v>3</v>
      </c>
      <c r="E20" s="11">
        <v>4</v>
      </c>
      <c r="F20" s="11">
        <v>2</v>
      </c>
      <c r="G20" s="11">
        <v>4</v>
      </c>
      <c r="H20" s="11">
        <v>5</v>
      </c>
      <c r="I20" s="11">
        <f>SUM(B20:H20)</f>
        <v>76</v>
      </c>
    </row>
    <row r="21" spans="1:18">
      <c r="A21" s="26"/>
      <c r="B21" s="10">
        <f t="shared" ref="B21:H21" si="3">B20/76</f>
        <v>0.71052631578947367</v>
      </c>
      <c r="C21" s="10">
        <f t="shared" si="3"/>
        <v>5.2631578947368418E-2</v>
      </c>
      <c r="D21" s="10">
        <f t="shared" si="3"/>
        <v>3.9473684210526314E-2</v>
      </c>
      <c r="E21" s="10">
        <f t="shared" si="3"/>
        <v>5.2631578947368418E-2</v>
      </c>
      <c r="F21" s="10">
        <f t="shared" si="3"/>
        <v>2.6315789473684209E-2</v>
      </c>
      <c r="G21" s="10">
        <f t="shared" si="3"/>
        <v>5.2631578947368418E-2</v>
      </c>
      <c r="H21" s="10">
        <f t="shared" si="3"/>
        <v>6.5789473684210523E-2</v>
      </c>
      <c r="I21" s="10">
        <f>SUM(B21:H21)</f>
        <v>0.99999999999999989</v>
      </c>
    </row>
    <row r="22" spans="1:18">
      <c r="A22" s="25" t="s">
        <v>0</v>
      </c>
      <c r="B22" s="11">
        <f t="shared" ref="B22:I22" si="4">SUM(B18+B20)</f>
        <v>599</v>
      </c>
      <c r="C22" s="11">
        <f t="shared" si="4"/>
        <v>20</v>
      </c>
      <c r="D22" s="11">
        <f t="shared" si="4"/>
        <v>7</v>
      </c>
      <c r="E22" s="11">
        <f t="shared" si="4"/>
        <v>12</v>
      </c>
      <c r="F22" s="11">
        <f t="shared" si="4"/>
        <v>10</v>
      </c>
      <c r="G22" s="11">
        <f t="shared" si="4"/>
        <v>11</v>
      </c>
      <c r="H22" s="11">
        <f t="shared" si="4"/>
        <v>26</v>
      </c>
      <c r="I22" s="11">
        <f t="shared" si="4"/>
        <v>685</v>
      </c>
    </row>
    <row r="23" spans="1:18">
      <c r="A23" s="26"/>
      <c r="B23" s="10">
        <f>B22/685</f>
        <v>0.87445255474452555</v>
      </c>
      <c r="C23" s="10">
        <f t="shared" ref="C23:H23" si="5">C22/685</f>
        <v>2.9197080291970802E-2</v>
      </c>
      <c r="D23" s="10">
        <f t="shared" si="5"/>
        <v>1.0218978102189781E-2</v>
      </c>
      <c r="E23" s="10">
        <f t="shared" si="5"/>
        <v>1.7518248175182483E-2</v>
      </c>
      <c r="F23" s="10">
        <f t="shared" si="5"/>
        <v>1.4598540145985401E-2</v>
      </c>
      <c r="G23" s="10">
        <f t="shared" si="5"/>
        <v>1.6058394160583942E-2</v>
      </c>
      <c r="H23" s="10">
        <f t="shared" si="5"/>
        <v>3.7956204379562042E-2</v>
      </c>
      <c r="I23" s="10">
        <f>SUM(B23:H23)</f>
        <v>0.99999999999999989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95</v>
      </c>
      <c r="C28" s="3">
        <v>27</v>
      </c>
      <c r="D28" s="3">
        <v>209</v>
      </c>
      <c r="E28" s="3">
        <v>19</v>
      </c>
      <c r="F28" s="3">
        <v>7</v>
      </c>
      <c r="G28" s="3">
        <v>11</v>
      </c>
      <c r="H28" s="3">
        <v>57</v>
      </c>
      <c r="I28" s="3">
        <v>53</v>
      </c>
      <c r="J28" s="3">
        <v>6</v>
      </c>
      <c r="K28" s="3">
        <v>12</v>
      </c>
      <c r="L28" s="3">
        <v>53</v>
      </c>
      <c r="M28" s="3">
        <v>12</v>
      </c>
      <c r="N28" s="3">
        <v>11</v>
      </c>
      <c r="O28" s="3">
        <v>17</v>
      </c>
      <c r="P28" s="3">
        <v>94</v>
      </c>
      <c r="Q28" s="3">
        <v>2</v>
      </c>
      <c r="R28" s="3">
        <f>SUM(B28:Q28)</f>
        <v>685</v>
      </c>
    </row>
    <row r="29" spans="1:18">
      <c r="A29" s="5" t="s">
        <v>1</v>
      </c>
      <c r="B29" s="2">
        <f>B28/685</f>
        <v>0.13868613138686131</v>
      </c>
      <c r="C29" s="2">
        <f t="shared" ref="C29:Q29" si="6">C28/685</f>
        <v>3.9416058394160583E-2</v>
      </c>
      <c r="D29" s="2">
        <f t="shared" si="6"/>
        <v>0.30510948905109492</v>
      </c>
      <c r="E29" s="2">
        <f t="shared" si="6"/>
        <v>2.7737226277372264E-2</v>
      </c>
      <c r="F29" s="2">
        <f t="shared" si="6"/>
        <v>1.0218978102189781E-2</v>
      </c>
      <c r="G29" s="2">
        <f t="shared" si="6"/>
        <v>1.6058394160583942E-2</v>
      </c>
      <c r="H29" s="2">
        <f t="shared" si="6"/>
        <v>8.3211678832116789E-2</v>
      </c>
      <c r="I29" s="2">
        <f t="shared" si="6"/>
        <v>7.7372262773722625E-2</v>
      </c>
      <c r="J29" s="2">
        <f t="shared" si="6"/>
        <v>8.7591240875912416E-3</v>
      </c>
      <c r="K29" s="2">
        <f t="shared" si="6"/>
        <v>1.7518248175182483E-2</v>
      </c>
      <c r="L29" s="2">
        <f t="shared" si="6"/>
        <v>7.7372262773722625E-2</v>
      </c>
      <c r="M29" s="2">
        <f t="shared" si="6"/>
        <v>1.7518248175182483E-2</v>
      </c>
      <c r="N29" s="2">
        <f t="shared" si="6"/>
        <v>1.6058394160583942E-2</v>
      </c>
      <c r="O29" s="2">
        <f t="shared" si="6"/>
        <v>2.4817518248175182E-2</v>
      </c>
      <c r="P29" s="2">
        <f t="shared" si="6"/>
        <v>0.13722627737226278</v>
      </c>
      <c r="Q29" s="2">
        <f t="shared" si="6"/>
        <v>2.9197080291970801E-3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205</v>
      </c>
      <c r="C34" s="3">
        <v>261</v>
      </c>
      <c r="D34" s="3">
        <v>198</v>
      </c>
      <c r="E34" s="3">
        <v>17</v>
      </c>
      <c r="F34" s="3">
        <v>4</v>
      </c>
      <c r="G34" s="3">
        <f>SUM(B34:F34)</f>
        <v>685</v>
      </c>
    </row>
    <row r="35" spans="1:7">
      <c r="A35" s="5" t="s">
        <v>1</v>
      </c>
      <c r="B35" s="2">
        <f>B34/685</f>
        <v>0.29927007299270075</v>
      </c>
      <c r="C35" s="2">
        <f t="shared" ref="C35:F35" si="7">C34/685</f>
        <v>0.381021897810219</v>
      </c>
      <c r="D35" s="2">
        <f t="shared" si="7"/>
        <v>0.28905109489051095</v>
      </c>
      <c r="E35" s="2">
        <f t="shared" si="7"/>
        <v>2.4817518248175182E-2</v>
      </c>
      <c r="F35" s="2">
        <f t="shared" si="7"/>
        <v>5.8394160583941602E-3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58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32</v>
      </c>
      <c r="C4" s="20">
        <v>0</v>
      </c>
      <c r="D4" s="20">
        <v>1</v>
      </c>
      <c r="E4" s="20">
        <v>0</v>
      </c>
      <c r="F4" s="20">
        <v>0</v>
      </c>
      <c r="G4" s="20">
        <v>1</v>
      </c>
      <c r="H4" s="20">
        <v>0</v>
      </c>
      <c r="I4" s="20">
        <v>0</v>
      </c>
      <c r="J4" s="20">
        <f>SUM(B4:I4)</f>
        <v>34</v>
      </c>
    </row>
    <row r="5" spans="1:10">
      <c r="A5" s="9" t="s">
        <v>1</v>
      </c>
      <c r="B5" s="19">
        <f>B4/34</f>
        <v>0.94117647058823528</v>
      </c>
      <c r="C5" s="19">
        <f t="shared" ref="C5:I5" si="0">C4/34</f>
        <v>0</v>
      </c>
      <c r="D5" s="19">
        <f t="shared" si="0"/>
        <v>2.9411764705882353E-2</v>
      </c>
      <c r="E5" s="19">
        <f t="shared" si="0"/>
        <v>0</v>
      </c>
      <c r="F5" s="19">
        <f t="shared" si="0"/>
        <v>0</v>
      </c>
      <c r="G5" s="19">
        <f t="shared" si="0"/>
        <v>2.9411764705882353E-2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9" t="s">
        <v>2</v>
      </c>
      <c r="B6" s="30">
        <f>SUM(B4:C4)</f>
        <v>32</v>
      </c>
      <c r="C6" s="31"/>
      <c r="D6" s="20">
        <f>D4</f>
        <v>1</v>
      </c>
      <c r="E6" s="20">
        <f>E4</f>
        <v>0</v>
      </c>
      <c r="F6" s="30">
        <f>SUM(F4:I4)</f>
        <v>1</v>
      </c>
      <c r="G6" s="32"/>
      <c r="H6" s="32"/>
      <c r="I6" s="31"/>
      <c r="J6" s="20">
        <f>SUM(B6:I6)</f>
        <v>34</v>
      </c>
    </row>
    <row r="7" spans="1:10">
      <c r="A7" s="9" t="s">
        <v>1</v>
      </c>
      <c r="B7" s="33">
        <f>B6/34</f>
        <v>0.94117647058823528</v>
      </c>
      <c r="C7" s="34"/>
      <c r="D7" s="19">
        <f>D5</f>
        <v>2.9411764705882353E-2</v>
      </c>
      <c r="E7" s="19">
        <f>E5</f>
        <v>0</v>
      </c>
      <c r="F7" s="33">
        <f>F6/34</f>
        <v>2.9411764705882353E-2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5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27</v>
      </c>
      <c r="C18" s="11">
        <v>1</v>
      </c>
      <c r="D18" s="11">
        <v>0</v>
      </c>
      <c r="E18" s="11">
        <v>2</v>
      </c>
      <c r="F18" s="11">
        <v>0</v>
      </c>
      <c r="G18" s="11">
        <v>1</v>
      </c>
      <c r="H18" s="11">
        <v>1</v>
      </c>
      <c r="I18" s="11">
        <f>SUM(B18:H18)</f>
        <v>32</v>
      </c>
    </row>
    <row r="19" spans="1:18">
      <c r="A19" s="26"/>
      <c r="B19" s="10">
        <f>B18/32</f>
        <v>0.84375</v>
      </c>
      <c r="C19" s="10">
        <f t="shared" ref="C19:H19" si="1">C18/32</f>
        <v>3.125E-2</v>
      </c>
      <c r="D19" s="10">
        <f t="shared" si="1"/>
        <v>0</v>
      </c>
      <c r="E19" s="10">
        <f t="shared" si="1"/>
        <v>6.25E-2</v>
      </c>
      <c r="F19" s="10">
        <f t="shared" si="1"/>
        <v>0</v>
      </c>
      <c r="G19" s="10">
        <f t="shared" si="1"/>
        <v>3.125E-2</v>
      </c>
      <c r="H19" s="10">
        <f t="shared" si="1"/>
        <v>3.125E-2</v>
      </c>
      <c r="I19" s="10">
        <f>SUM(B19:H19)</f>
        <v>1</v>
      </c>
    </row>
    <row r="20" spans="1:18">
      <c r="A20" s="25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0</v>
      </c>
    </row>
    <row r="21" spans="1:18">
      <c r="A21" s="26"/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>SUM(B21:H21)</f>
        <v>0</v>
      </c>
    </row>
    <row r="22" spans="1:18">
      <c r="A22" s="25" t="s">
        <v>0</v>
      </c>
      <c r="B22" s="11">
        <f t="shared" ref="B22:I22" si="2">SUM(B18+B20)</f>
        <v>27</v>
      </c>
      <c r="C22" s="11">
        <f t="shared" si="2"/>
        <v>1</v>
      </c>
      <c r="D22" s="11">
        <f t="shared" si="2"/>
        <v>0</v>
      </c>
      <c r="E22" s="11">
        <f t="shared" si="2"/>
        <v>2</v>
      </c>
      <c r="F22" s="11">
        <f t="shared" si="2"/>
        <v>0</v>
      </c>
      <c r="G22" s="11">
        <f t="shared" si="2"/>
        <v>1</v>
      </c>
      <c r="H22" s="11">
        <f t="shared" si="2"/>
        <v>1</v>
      </c>
      <c r="I22" s="11">
        <f t="shared" si="2"/>
        <v>32</v>
      </c>
    </row>
    <row r="23" spans="1:18">
      <c r="A23" s="26"/>
      <c r="B23" s="10">
        <f>B22/32</f>
        <v>0.84375</v>
      </c>
      <c r="C23" s="10">
        <f t="shared" ref="C23:H23" si="3">C22/32</f>
        <v>3.125E-2</v>
      </c>
      <c r="D23" s="10">
        <f t="shared" si="3"/>
        <v>0</v>
      </c>
      <c r="E23" s="10">
        <f t="shared" si="3"/>
        <v>6.25E-2</v>
      </c>
      <c r="F23" s="10">
        <f t="shared" si="3"/>
        <v>0</v>
      </c>
      <c r="G23" s="10">
        <f t="shared" si="3"/>
        <v>3.125E-2</v>
      </c>
      <c r="H23" s="10">
        <f t="shared" si="3"/>
        <v>3.125E-2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0</v>
      </c>
      <c r="C28" s="3">
        <v>3</v>
      </c>
      <c r="D28" s="3">
        <v>11</v>
      </c>
      <c r="E28" s="3">
        <v>4</v>
      </c>
      <c r="F28" s="3">
        <v>1</v>
      </c>
      <c r="G28" s="3">
        <v>1</v>
      </c>
      <c r="H28" s="3">
        <v>0</v>
      </c>
      <c r="I28" s="3">
        <v>9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32</v>
      </c>
    </row>
    <row r="29" spans="1:18">
      <c r="A29" s="5" t="s">
        <v>1</v>
      </c>
      <c r="B29" s="2">
        <f>B28/32</f>
        <v>0</v>
      </c>
      <c r="C29" s="2">
        <f t="shared" ref="C29:Q29" si="4">C28/32</f>
        <v>9.375E-2</v>
      </c>
      <c r="D29" s="2">
        <f t="shared" si="4"/>
        <v>0.34375</v>
      </c>
      <c r="E29" s="2">
        <f t="shared" si="4"/>
        <v>0.125</v>
      </c>
      <c r="F29" s="2">
        <f t="shared" si="4"/>
        <v>3.125E-2</v>
      </c>
      <c r="G29" s="2">
        <f t="shared" si="4"/>
        <v>3.125E-2</v>
      </c>
      <c r="H29" s="2">
        <f t="shared" si="4"/>
        <v>0</v>
      </c>
      <c r="I29" s="2">
        <f t="shared" si="4"/>
        <v>0.28125</v>
      </c>
      <c r="J29" s="2">
        <f t="shared" si="4"/>
        <v>0</v>
      </c>
      <c r="K29" s="2">
        <f t="shared" si="4"/>
        <v>9.375E-2</v>
      </c>
      <c r="L29" s="2">
        <f t="shared" si="4"/>
        <v>0</v>
      </c>
      <c r="M29" s="2">
        <f t="shared" si="4"/>
        <v>0</v>
      </c>
      <c r="N29" s="2">
        <f t="shared" si="4"/>
        <v>0</v>
      </c>
      <c r="O29" s="2">
        <f t="shared" si="4"/>
        <v>0</v>
      </c>
      <c r="P29" s="2">
        <f t="shared" si="4"/>
        <v>0</v>
      </c>
      <c r="Q29" s="2">
        <f t="shared" si="4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8</v>
      </c>
      <c r="C34" s="3">
        <v>14</v>
      </c>
      <c r="D34" s="3">
        <v>10</v>
      </c>
      <c r="E34" s="3">
        <v>0</v>
      </c>
      <c r="F34" s="3">
        <v>0</v>
      </c>
      <c r="G34" s="3">
        <f>SUM(B34:F34)</f>
        <v>32</v>
      </c>
    </row>
    <row r="35" spans="1:7">
      <c r="A35" s="5" t="s">
        <v>1</v>
      </c>
      <c r="B35" s="2">
        <f>B34/32</f>
        <v>0.25</v>
      </c>
      <c r="C35" s="2">
        <f t="shared" ref="C35:F35" si="5">C34/32</f>
        <v>0.4375</v>
      </c>
      <c r="D35" s="2">
        <f t="shared" si="5"/>
        <v>0.3125</v>
      </c>
      <c r="E35" s="2">
        <f t="shared" si="5"/>
        <v>0</v>
      </c>
      <c r="F35" s="2">
        <f t="shared" si="5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19</v>
      </c>
      <c r="C4" s="20">
        <v>1</v>
      </c>
      <c r="D4" s="20">
        <v>0</v>
      </c>
      <c r="E4" s="20">
        <v>0</v>
      </c>
      <c r="F4" s="20">
        <v>0</v>
      </c>
      <c r="G4" s="20">
        <v>2</v>
      </c>
      <c r="H4" s="20">
        <v>0</v>
      </c>
      <c r="I4" s="20">
        <v>0</v>
      </c>
      <c r="J4" s="20">
        <f>SUM(B4:I4)</f>
        <v>22</v>
      </c>
    </row>
    <row r="5" spans="1:10">
      <c r="A5" s="9" t="s">
        <v>1</v>
      </c>
      <c r="B5" s="19">
        <f>B4/22</f>
        <v>0.86363636363636365</v>
      </c>
      <c r="C5" s="19">
        <f t="shared" ref="C5:I5" si="0">C4/22</f>
        <v>4.5454545454545456E-2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9.0909090909090912E-2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9" t="s">
        <v>2</v>
      </c>
      <c r="B6" s="30">
        <f>SUM(B4:C4)</f>
        <v>20</v>
      </c>
      <c r="C6" s="31"/>
      <c r="D6" s="20">
        <f>D4</f>
        <v>0</v>
      </c>
      <c r="E6" s="20">
        <f>E4</f>
        <v>0</v>
      </c>
      <c r="F6" s="30">
        <f>SUM(F4:I4)</f>
        <v>2</v>
      </c>
      <c r="G6" s="32"/>
      <c r="H6" s="32"/>
      <c r="I6" s="31"/>
      <c r="J6" s="20">
        <f>SUM(B6:I6)</f>
        <v>22</v>
      </c>
    </row>
    <row r="7" spans="1:10">
      <c r="A7" s="9" t="s">
        <v>1</v>
      </c>
      <c r="B7" s="33">
        <f>B6/22</f>
        <v>0.90909090909090906</v>
      </c>
      <c r="C7" s="34"/>
      <c r="D7" s="19">
        <f>D5</f>
        <v>0</v>
      </c>
      <c r="E7" s="19">
        <f>E5</f>
        <v>0</v>
      </c>
      <c r="F7" s="33">
        <f>F6/22</f>
        <v>9.0909090909090912E-2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61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5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16</v>
      </c>
      <c r="C18" s="11">
        <v>1</v>
      </c>
      <c r="D18" s="11">
        <v>0</v>
      </c>
      <c r="E18" s="11">
        <v>0</v>
      </c>
      <c r="F18" s="11">
        <v>1</v>
      </c>
      <c r="G18" s="11">
        <v>1</v>
      </c>
      <c r="H18" s="11">
        <v>0</v>
      </c>
      <c r="I18" s="11">
        <f>SUM(B18:H18)</f>
        <v>19</v>
      </c>
    </row>
    <row r="19" spans="1:18">
      <c r="A19" s="26"/>
      <c r="B19" s="10">
        <f>B18/19</f>
        <v>0.84210526315789469</v>
      </c>
      <c r="C19" s="10">
        <f t="shared" ref="C19:H19" si="1">C18/19</f>
        <v>5.2631578947368418E-2</v>
      </c>
      <c r="D19" s="10">
        <f t="shared" si="1"/>
        <v>0</v>
      </c>
      <c r="E19" s="10">
        <f t="shared" si="1"/>
        <v>0</v>
      </c>
      <c r="F19" s="10">
        <f t="shared" si="1"/>
        <v>5.2631578947368418E-2</v>
      </c>
      <c r="G19" s="10">
        <f t="shared" si="1"/>
        <v>5.2631578947368418E-2</v>
      </c>
      <c r="H19" s="10">
        <f t="shared" si="1"/>
        <v>0</v>
      </c>
      <c r="I19" s="10">
        <f>SUM(B19:H19)</f>
        <v>0.99999999999999978</v>
      </c>
    </row>
    <row r="20" spans="1:18">
      <c r="A20" s="25" t="s">
        <v>25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1</v>
      </c>
    </row>
    <row r="21" spans="1:18">
      <c r="A21" s="26"/>
      <c r="B21" s="10">
        <f>B20/1</f>
        <v>1</v>
      </c>
      <c r="C21" s="10">
        <f t="shared" ref="C21:H21" si="2">C20/1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17</v>
      </c>
      <c r="C22" s="11">
        <f t="shared" si="3"/>
        <v>1</v>
      </c>
      <c r="D22" s="11">
        <f t="shared" si="3"/>
        <v>0</v>
      </c>
      <c r="E22" s="11">
        <f t="shared" si="3"/>
        <v>0</v>
      </c>
      <c r="F22" s="11">
        <f t="shared" si="3"/>
        <v>1</v>
      </c>
      <c r="G22" s="11">
        <f t="shared" si="3"/>
        <v>1</v>
      </c>
      <c r="H22" s="11">
        <f t="shared" si="3"/>
        <v>0</v>
      </c>
      <c r="I22" s="11">
        <f t="shared" si="3"/>
        <v>20</v>
      </c>
    </row>
    <row r="23" spans="1:18">
      <c r="A23" s="26"/>
      <c r="B23" s="10">
        <f>B22/20</f>
        <v>0.85</v>
      </c>
      <c r="C23" s="10">
        <f t="shared" ref="C23:H23" si="4">C22/20</f>
        <v>0.05</v>
      </c>
      <c r="D23" s="10">
        <f t="shared" si="4"/>
        <v>0</v>
      </c>
      <c r="E23" s="10">
        <f t="shared" si="4"/>
        <v>0</v>
      </c>
      <c r="F23" s="10">
        <f t="shared" si="4"/>
        <v>0.05</v>
      </c>
      <c r="G23" s="10">
        <f t="shared" si="4"/>
        <v>0.05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5</v>
      </c>
      <c r="C28" s="3">
        <v>7</v>
      </c>
      <c r="D28" s="3">
        <v>6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20</v>
      </c>
    </row>
    <row r="29" spans="1:18">
      <c r="A29" s="5" t="s">
        <v>1</v>
      </c>
      <c r="B29" s="2">
        <f>B28/20</f>
        <v>0.25</v>
      </c>
      <c r="C29" s="2">
        <f t="shared" ref="C29:Q29" si="5">C28/20</f>
        <v>0.35</v>
      </c>
      <c r="D29" s="2">
        <f t="shared" si="5"/>
        <v>0.3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0.05</v>
      </c>
      <c r="J29" s="2">
        <f t="shared" si="5"/>
        <v>0</v>
      </c>
      <c r="K29" s="2">
        <f t="shared" si="5"/>
        <v>0</v>
      </c>
      <c r="L29" s="2">
        <f t="shared" si="5"/>
        <v>0</v>
      </c>
      <c r="M29" s="2">
        <f t="shared" si="5"/>
        <v>0.05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5</v>
      </c>
      <c r="C34" s="3">
        <v>7</v>
      </c>
      <c r="D34" s="3">
        <v>8</v>
      </c>
      <c r="E34" s="3">
        <v>0</v>
      </c>
      <c r="F34" s="3">
        <v>0</v>
      </c>
      <c r="G34" s="3">
        <f>SUM(B34:F34)</f>
        <v>20</v>
      </c>
    </row>
    <row r="35" spans="1:7">
      <c r="A35" s="5" t="s">
        <v>1</v>
      </c>
      <c r="B35" s="2">
        <f>B34/20</f>
        <v>0.25</v>
      </c>
      <c r="C35" s="2">
        <f t="shared" ref="C35:F35" si="6">C34/20</f>
        <v>0.35</v>
      </c>
      <c r="D35" s="2">
        <f t="shared" si="6"/>
        <v>0.4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63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18</v>
      </c>
      <c r="C4" s="20">
        <v>0</v>
      </c>
      <c r="D4" s="20">
        <v>0</v>
      </c>
      <c r="E4" s="20">
        <v>0</v>
      </c>
      <c r="F4" s="20">
        <v>1</v>
      </c>
      <c r="G4" s="20">
        <v>2</v>
      </c>
      <c r="H4" s="20">
        <v>0</v>
      </c>
      <c r="I4" s="20">
        <v>1</v>
      </c>
      <c r="J4" s="20">
        <f>SUM(B4:I4)</f>
        <v>22</v>
      </c>
    </row>
    <row r="5" spans="1:10">
      <c r="A5" s="9" t="s">
        <v>1</v>
      </c>
      <c r="B5" s="19">
        <f>B4/22</f>
        <v>0.81818181818181823</v>
      </c>
      <c r="C5" s="19">
        <f t="shared" ref="C5:I5" si="0">C4/22</f>
        <v>0</v>
      </c>
      <c r="D5" s="19">
        <f t="shared" si="0"/>
        <v>0</v>
      </c>
      <c r="E5" s="19">
        <f t="shared" si="0"/>
        <v>0</v>
      </c>
      <c r="F5" s="19">
        <f t="shared" si="0"/>
        <v>4.5454545454545456E-2</v>
      </c>
      <c r="G5" s="19">
        <f t="shared" si="0"/>
        <v>9.0909090909090912E-2</v>
      </c>
      <c r="H5" s="19">
        <f t="shared" si="0"/>
        <v>0</v>
      </c>
      <c r="I5" s="19">
        <f t="shared" si="0"/>
        <v>4.5454545454545456E-2</v>
      </c>
      <c r="J5" s="19">
        <f>SUM(B5:I5)</f>
        <v>1</v>
      </c>
    </row>
    <row r="6" spans="1:10">
      <c r="A6" s="9" t="s">
        <v>2</v>
      </c>
      <c r="B6" s="30">
        <f>SUM(B4:C4)</f>
        <v>18</v>
      </c>
      <c r="C6" s="31"/>
      <c r="D6" s="20">
        <f>D4</f>
        <v>0</v>
      </c>
      <c r="E6" s="20">
        <f>E4</f>
        <v>0</v>
      </c>
      <c r="F6" s="30">
        <f>SUM(F4:I4)</f>
        <v>4</v>
      </c>
      <c r="G6" s="32"/>
      <c r="H6" s="32"/>
      <c r="I6" s="31"/>
      <c r="J6" s="20">
        <f>SUM(B6:I6)</f>
        <v>22</v>
      </c>
    </row>
    <row r="7" spans="1:10">
      <c r="A7" s="9" t="s">
        <v>1</v>
      </c>
      <c r="B7" s="33">
        <f>B6/22</f>
        <v>0.81818181818181823</v>
      </c>
      <c r="C7" s="34"/>
      <c r="D7" s="19">
        <f>D5</f>
        <v>0</v>
      </c>
      <c r="E7" s="19">
        <f>E5</f>
        <v>0</v>
      </c>
      <c r="F7" s="33">
        <f>F6/22</f>
        <v>0.18181818181818182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1</v>
      </c>
      <c r="E12" s="3">
        <f>SUM(B12:D12)</f>
        <v>1</v>
      </c>
    </row>
    <row r="13" spans="1:10">
      <c r="A13" s="5" t="s">
        <v>1</v>
      </c>
      <c r="B13" s="2">
        <f>B12/1</f>
        <v>0</v>
      </c>
      <c r="C13" s="2">
        <f t="shared" ref="C13:D13" si="1">C12/1</f>
        <v>0</v>
      </c>
      <c r="D13" s="2">
        <f t="shared" si="1"/>
        <v>1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17</v>
      </c>
      <c r="C18" s="11">
        <v>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SUM(B18:H18)</f>
        <v>18</v>
      </c>
    </row>
    <row r="19" spans="1:18">
      <c r="A19" s="26"/>
      <c r="B19" s="10">
        <f>B18/18</f>
        <v>0.94444444444444442</v>
      </c>
      <c r="C19" s="10">
        <f t="shared" ref="C19:H19" si="2">C18/18</f>
        <v>5.5555555555555552E-2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  <c r="I19" s="10">
        <f>SUM(B19:H19)</f>
        <v>1</v>
      </c>
    </row>
    <row r="20" spans="1:18">
      <c r="A20" s="25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0</v>
      </c>
    </row>
    <row r="21" spans="1:18">
      <c r="A21" s="26"/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>SUM(B21:H21)</f>
        <v>0</v>
      </c>
    </row>
    <row r="22" spans="1:18">
      <c r="A22" s="25" t="s">
        <v>0</v>
      </c>
      <c r="B22" s="11">
        <f t="shared" ref="B22:I22" si="3">SUM(B18+B20)</f>
        <v>17</v>
      </c>
      <c r="C22" s="11">
        <f t="shared" si="3"/>
        <v>1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18</v>
      </c>
    </row>
    <row r="23" spans="1:18">
      <c r="A23" s="26"/>
      <c r="B23" s="10">
        <f>B22/18</f>
        <v>0.94444444444444442</v>
      </c>
      <c r="C23" s="10">
        <f t="shared" ref="C23:H23" si="4">C22/18</f>
        <v>5.5555555555555552E-2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0</v>
      </c>
      <c r="C28" s="3">
        <v>1</v>
      </c>
      <c r="D28" s="3">
        <v>2</v>
      </c>
      <c r="E28" s="3">
        <v>1</v>
      </c>
      <c r="F28" s="3">
        <v>0</v>
      </c>
      <c r="G28" s="3">
        <v>0</v>
      </c>
      <c r="H28" s="3">
        <v>0</v>
      </c>
      <c r="I28" s="3">
        <v>12</v>
      </c>
      <c r="J28" s="3">
        <v>0</v>
      </c>
      <c r="K28" s="3">
        <v>0</v>
      </c>
      <c r="L28" s="3">
        <v>1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18</v>
      </c>
    </row>
    <row r="29" spans="1:18">
      <c r="A29" s="5" t="s">
        <v>1</v>
      </c>
      <c r="B29" s="2">
        <f>B28/18</f>
        <v>0</v>
      </c>
      <c r="C29" s="2">
        <f t="shared" ref="C29:Q29" si="5">C28/18</f>
        <v>5.5555555555555552E-2</v>
      </c>
      <c r="D29" s="2">
        <f t="shared" si="5"/>
        <v>0.1111111111111111</v>
      </c>
      <c r="E29" s="2">
        <f t="shared" si="5"/>
        <v>5.5555555555555552E-2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0.66666666666666663</v>
      </c>
      <c r="J29" s="2">
        <f t="shared" si="5"/>
        <v>0</v>
      </c>
      <c r="K29" s="2">
        <f t="shared" si="5"/>
        <v>0</v>
      </c>
      <c r="L29" s="2">
        <f t="shared" si="5"/>
        <v>5.5555555555555552E-2</v>
      </c>
      <c r="M29" s="2">
        <f t="shared" si="5"/>
        <v>5.5555555555555552E-2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64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5</v>
      </c>
      <c r="C34" s="3">
        <v>4</v>
      </c>
      <c r="D34" s="3">
        <v>9</v>
      </c>
      <c r="E34" s="3">
        <v>0</v>
      </c>
      <c r="F34" s="3">
        <v>0</v>
      </c>
      <c r="G34" s="3">
        <f>SUM(B34:F34)</f>
        <v>18</v>
      </c>
    </row>
    <row r="35" spans="1:7">
      <c r="A35" s="5" t="s">
        <v>1</v>
      </c>
      <c r="B35" s="2">
        <f>B34/18</f>
        <v>0.27777777777777779</v>
      </c>
      <c r="C35" s="2">
        <f t="shared" ref="C35:F35" si="6">C34/18</f>
        <v>0.22222222222222221</v>
      </c>
      <c r="D35" s="2">
        <f t="shared" si="6"/>
        <v>0.5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152</v>
      </c>
      <c r="C4" s="20">
        <v>0</v>
      </c>
      <c r="D4" s="20">
        <v>0</v>
      </c>
      <c r="E4" s="20">
        <v>0</v>
      </c>
      <c r="F4" s="20">
        <v>2</v>
      </c>
      <c r="G4" s="20">
        <v>4</v>
      </c>
      <c r="H4" s="20">
        <v>0</v>
      </c>
      <c r="I4" s="20">
        <v>0</v>
      </c>
      <c r="J4" s="20">
        <f>SUM(B4:I4)</f>
        <v>158</v>
      </c>
    </row>
    <row r="5" spans="1:10">
      <c r="A5" s="9" t="s">
        <v>1</v>
      </c>
      <c r="B5" s="19">
        <f>B4/158</f>
        <v>0.96202531645569622</v>
      </c>
      <c r="C5" s="19">
        <f t="shared" ref="C5:I5" si="0">C4/158</f>
        <v>0</v>
      </c>
      <c r="D5" s="19">
        <f t="shared" si="0"/>
        <v>0</v>
      </c>
      <c r="E5" s="19">
        <f t="shared" si="0"/>
        <v>0</v>
      </c>
      <c r="F5" s="19">
        <f t="shared" si="0"/>
        <v>1.2658227848101266E-2</v>
      </c>
      <c r="G5" s="19">
        <f t="shared" si="0"/>
        <v>2.5316455696202531E-2</v>
      </c>
      <c r="H5" s="19">
        <f t="shared" si="0"/>
        <v>0</v>
      </c>
      <c r="I5" s="19">
        <f t="shared" si="0"/>
        <v>0</v>
      </c>
      <c r="J5" s="19">
        <f>SUM(B5:I5)</f>
        <v>1</v>
      </c>
    </row>
    <row r="6" spans="1:10">
      <c r="A6" s="9" t="s">
        <v>2</v>
      </c>
      <c r="B6" s="30">
        <f>SUM(B4:C4)</f>
        <v>152</v>
      </c>
      <c r="C6" s="31"/>
      <c r="D6" s="20">
        <f>D4</f>
        <v>0</v>
      </c>
      <c r="E6" s="20">
        <f>E4</f>
        <v>0</v>
      </c>
      <c r="F6" s="30">
        <f>SUM(F4:I4)</f>
        <v>6</v>
      </c>
      <c r="G6" s="32"/>
      <c r="H6" s="32"/>
      <c r="I6" s="31"/>
      <c r="J6" s="20">
        <f>SUM(B6:I6)</f>
        <v>158</v>
      </c>
    </row>
    <row r="7" spans="1:10">
      <c r="A7" s="9" t="s">
        <v>1</v>
      </c>
      <c r="B7" s="33">
        <f>B6/158</f>
        <v>0.96202531645569622</v>
      </c>
      <c r="C7" s="34"/>
      <c r="D7" s="19">
        <f>D5</f>
        <v>0</v>
      </c>
      <c r="E7" s="19">
        <f>E5</f>
        <v>0</v>
      </c>
      <c r="F7" s="33">
        <f>F6/158</f>
        <v>3.7974683544303799E-2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1</v>
      </c>
      <c r="C12" s="3">
        <v>1</v>
      </c>
      <c r="D12" s="3">
        <v>0</v>
      </c>
      <c r="E12" s="3">
        <f>SUM(B12:D12)</f>
        <v>2</v>
      </c>
    </row>
    <row r="13" spans="1:10">
      <c r="A13" s="5" t="s">
        <v>1</v>
      </c>
      <c r="B13" s="2">
        <f>B12/2</f>
        <v>0.5</v>
      </c>
      <c r="C13" s="2">
        <f t="shared" ref="C13:D13" si="1">C12/2</f>
        <v>0.5</v>
      </c>
      <c r="D13" s="2">
        <f t="shared" si="1"/>
        <v>0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49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149</v>
      </c>
      <c r="C18" s="11">
        <v>1</v>
      </c>
      <c r="D18" s="11">
        <v>0</v>
      </c>
      <c r="E18" s="11">
        <v>1</v>
      </c>
      <c r="F18" s="11">
        <v>0</v>
      </c>
      <c r="G18" s="11">
        <v>1</v>
      </c>
      <c r="H18" s="11">
        <v>0</v>
      </c>
      <c r="I18" s="11">
        <f>SUM(B18:H18)</f>
        <v>152</v>
      </c>
    </row>
    <row r="19" spans="1:18">
      <c r="A19" s="26"/>
      <c r="B19" s="10">
        <f>B18/152</f>
        <v>0.98026315789473684</v>
      </c>
      <c r="C19" s="10">
        <f t="shared" ref="C19:H19" si="2">C18/152</f>
        <v>6.5789473684210523E-3</v>
      </c>
      <c r="D19" s="10">
        <f t="shared" si="2"/>
        <v>0</v>
      </c>
      <c r="E19" s="10">
        <f t="shared" si="2"/>
        <v>6.5789473684210523E-3</v>
      </c>
      <c r="F19" s="10">
        <f t="shared" si="2"/>
        <v>0</v>
      </c>
      <c r="G19" s="10">
        <f t="shared" si="2"/>
        <v>6.5789473684210523E-3</v>
      </c>
      <c r="H19" s="10">
        <f t="shared" si="2"/>
        <v>0</v>
      </c>
      <c r="I19" s="10">
        <f>SUM(B19:H19)</f>
        <v>0.99999999999999989</v>
      </c>
    </row>
    <row r="20" spans="1:18">
      <c r="A20" s="25" t="s">
        <v>25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0</v>
      </c>
    </row>
    <row r="21" spans="1:18">
      <c r="A21" s="26"/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f>SUM(B21:H21)</f>
        <v>0</v>
      </c>
    </row>
    <row r="22" spans="1:18">
      <c r="A22" s="25" t="s">
        <v>0</v>
      </c>
      <c r="B22" s="11">
        <f t="shared" ref="B22:I22" si="3">SUM(B18+B20)</f>
        <v>149</v>
      </c>
      <c r="C22" s="11">
        <f t="shared" si="3"/>
        <v>1</v>
      </c>
      <c r="D22" s="11">
        <f t="shared" si="3"/>
        <v>0</v>
      </c>
      <c r="E22" s="11">
        <f t="shared" si="3"/>
        <v>1</v>
      </c>
      <c r="F22" s="11">
        <f t="shared" si="3"/>
        <v>0</v>
      </c>
      <c r="G22" s="11">
        <f t="shared" si="3"/>
        <v>1</v>
      </c>
      <c r="H22" s="11">
        <f t="shared" si="3"/>
        <v>0</v>
      </c>
      <c r="I22" s="11">
        <f t="shared" si="3"/>
        <v>152</v>
      </c>
    </row>
    <row r="23" spans="1:18">
      <c r="A23" s="26"/>
      <c r="B23" s="10">
        <f>B22/152</f>
        <v>0.98026315789473684</v>
      </c>
      <c r="C23" s="10">
        <f t="shared" ref="C23:H23" si="4">C22/152</f>
        <v>6.5789473684210523E-3</v>
      </c>
      <c r="D23" s="10">
        <f t="shared" si="4"/>
        <v>0</v>
      </c>
      <c r="E23" s="10">
        <f t="shared" si="4"/>
        <v>6.5789473684210523E-3</v>
      </c>
      <c r="F23" s="10">
        <f t="shared" si="4"/>
        <v>0</v>
      </c>
      <c r="G23" s="10">
        <f t="shared" si="4"/>
        <v>6.5789473684210523E-3</v>
      </c>
      <c r="H23" s="10">
        <f t="shared" si="4"/>
        <v>0</v>
      </c>
      <c r="I23" s="10">
        <f>SUM(B23:H23)</f>
        <v>0.99999999999999989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62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1</v>
      </c>
      <c r="C28" s="3">
        <v>0</v>
      </c>
      <c r="D28" s="3">
        <v>149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2</v>
      </c>
      <c r="P28" s="3">
        <v>0</v>
      </c>
      <c r="Q28" s="3">
        <v>0</v>
      </c>
      <c r="R28" s="3">
        <f>SUM(B28:Q28)</f>
        <v>152</v>
      </c>
    </row>
    <row r="29" spans="1:18">
      <c r="A29" s="5" t="s">
        <v>1</v>
      </c>
      <c r="B29" s="2">
        <f>B28/152</f>
        <v>6.5789473684210523E-3</v>
      </c>
      <c r="C29" s="2">
        <f t="shared" ref="C29:Q29" si="5">C28/152</f>
        <v>0</v>
      </c>
      <c r="D29" s="2">
        <f t="shared" si="5"/>
        <v>0.98026315789473684</v>
      </c>
      <c r="E29" s="2">
        <f t="shared" si="5"/>
        <v>0</v>
      </c>
      <c r="F29" s="2">
        <f t="shared" si="5"/>
        <v>0</v>
      </c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>
        <f t="shared" si="5"/>
        <v>0</v>
      </c>
      <c r="L29" s="2">
        <f t="shared" si="5"/>
        <v>0</v>
      </c>
      <c r="M29" s="2">
        <f t="shared" si="5"/>
        <v>0</v>
      </c>
      <c r="N29" s="2">
        <f t="shared" si="5"/>
        <v>0</v>
      </c>
      <c r="O29" s="2">
        <f t="shared" si="5"/>
        <v>1.3157894736842105E-2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51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98</v>
      </c>
      <c r="C34" s="3">
        <v>52</v>
      </c>
      <c r="D34" s="3">
        <v>2</v>
      </c>
      <c r="E34" s="3">
        <v>0</v>
      </c>
      <c r="F34" s="3">
        <v>0</v>
      </c>
      <c r="G34" s="3">
        <f>SUM(B34:F34)</f>
        <v>152</v>
      </c>
    </row>
    <row r="35" spans="1:7">
      <c r="A35" s="5" t="s">
        <v>1</v>
      </c>
      <c r="B35" s="2">
        <f>B34/152</f>
        <v>0.64473684210526316</v>
      </c>
      <c r="C35" s="2">
        <f t="shared" ref="C35:F35" si="6">C34/152</f>
        <v>0.34210526315789475</v>
      </c>
      <c r="D35" s="2">
        <f t="shared" si="6"/>
        <v>1.3157894736842105E-2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47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52</v>
      </c>
      <c r="C4" s="20">
        <v>1</v>
      </c>
      <c r="D4" s="20">
        <v>1</v>
      </c>
      <c r="E4" s="20">
        <v>3</v>
      </c>
      <c r="F4" s="20">
        <v>2</v>
      </c>
      <c r="G4" s="20">
        <v>0</v>
      </c>
      <c r="H4" s="20">
        <v>0</v>
      </c>
      <c r="I4" s="20">
        <v>0</v>
      </c>
      <c r="J4" s="20">
        <f>SUM(B4:I4)</f>
        <v>59</v>
      </c>
    </row>
    <row r="5" spans="1:10">
      <c r="A5" s="9" t="s">
        <v>1</v>
      </c>
      <c r="B5" s="19">
        <f>B4/59</f>
        <v>0.88135593220338981</v>
      </c>
      <c r="C5" s="19">
        <f t="shared" ref="C5:I5" si="0">C4/59</f>
        <v>1.6949152542372881E-2</v>
      </c>
      <c r="D5" s="19">
        <f t="shared" si="0"/>
        <v>1.6949152542372881E-2</v>
      </c>
      <c r="E5" s="19">
        <f t="shared" si="0"/>
        <v>5.0847457627118647E-2</v>
      </c>
      <c r="F5" s="19">
        <f t="shared" si="0"/>
        <v>3.3898305084745763E-2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19">
        <f>SUM(B5:I5)</f>
        <v>0.99999999999999989</v>
      </c>
    </row>
    <row r="6" spans="1:10">
      <c r="A6" s="9" t="s">
        <v>2</v>
      </c>
      <c r="B6" s="30">
        <f>SUM(B4:C4)</f>
        <v>53</v>
      </c>
      <c r="C6" s="31"/>
      <c r="D6" s="20">
        <f>D4</f>
        <v>1</v>
      </c>
      <c r="E6" s="20">
        <f>E4</f>
        <v>3</v>
      </c>
      <c r="F6" s="30">
        <f>SUM(F4:I4)</f>
        <v>2</v>
      </c>
      <c r="G6" s="32"/>
      <c r="H6" s="32"/>
      <c r="I6" s="31"/>
      <c r="J6" s="20">
        <f>SUM(B6:I6)</f>
        <v>59</v>
      </c>
    </row>
    <row r="7" spans="1:10">
      <c r="A7" s="9" t="s">
        <v>1</v>
      </c>
      <c r="B7" s="33">
        <f>B6/59</f>
        <v>0.89830508474576276</v>
      </c>
      <c r="C7" s="34"/>
      <c r="D7" s="19">
        <f>D5</f>
        <v>1.6949152542372881E-2</v>
      </c>
      <c r="E7" s="19">
        <f>E5</f>
        <v>5.0847457627118647E-2</v>
      </c>
      <c r="F7" s="33">
        <f>F6/59</f>
        <v>3.3898305084745763E-2</v>
      </c>
      <c r="G7" s="35"/>
      <c r="H7" s="35"/>
      <c r="I7" s="34"/>
      <c r="J7" s="19">
        <f>SUM(B7:I7)</f>
        <v>1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59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1</v>
      </c>
      <c r="D12" s="3">
        <v>1</v>
      </c>
      <c r="E12" s="3">
        <f>SUM(B12:D12)</f>
        <v>2</v>
      </c>
    </row>
    <row r="13" spans="1:10">
      <c r="A13" s="5" t="s">
        <v>1</v>
      </c>
      <c r="B13" s="2">
        <f>B12/2</f>
        <v>0</v>
      </c>
      <c r="C13" s="2">
        <f t="shared" ref="C13:D13" si="1">C12/2</f>
        <v>0.5</v>
      </c>
      <c r="D13" s="2">
        <f t="shared" si="1"/>
        <v>0.5</v>
      </c>
      <c r="E13" s="2">
        <f>SUM(B13:D13)</f>
        <v>1</v>
      </c>
    </row>
    <row r="14" spans="1:10">
      <c r="A14" s="8"/>
      <c r="B14" s="7"/>
      <c r="C14" s="7"/>
      <c r="D14" s="7"/>
      <c r="E14" s="7"/>
      <c r="F14" s="7"/>
    </row>
    <row r="17" spans="1:18">
      <c r="A17" s="4" t="s">
        <v>56</v>
      </c>
    </row>
    <row r="18" spans="1:18">
      <c r="A18" s="5"/>
      <c r="B18" s="9" t="s">
        <v>32</v>
      </c>
      <c r="C18" s="9" t="s">
        <v>31</v>
      </c>
      <c r="D18" s="9" t="s">
        <v>30</v>
      </c>
      <c r="E18" s="9" t="s">
        <v>29</v>
      </c>
      <c r="F18" s="9" t="s">
        <v>28</v>
      </c>
      <c r="G18" s="9" t="s">
        <v>27</v>
      </c>
      <c r="H18" s="9" t="s">
        <v>3</v>
      </c>
      <c r="I18" s="9" t="s">
        <v>0</v>
      </c>
    </row>
    <row r="19" spans="1:18">
      <c r="A19" s="25" t="s">
        <v>26</v>
      </c>
      <c r="B19" s="11">
        <v>35</v>
      </c>
      <c r="C19" s="11">
        <v>15</v>
      </c>
      <c r="D19" s="11">
        <v>0</v>
      </c>
      <c r="E19" s="11">
        <v>0</v>
      </c>
      <c r="F19" s="11">
        <v>1</v>
      </c>
      <c r="G19" s="11">
        <v>0</v>
      </c>
      <c r="H19" s="11">
        <v>1</v>
      </c>
      <c r="I19" s="11">
        <f>SUM(B19:H19)</f>
        <v>52</v>
      </c>
    </row>
    <row r="20" spans="1:18">
      <c r="A20" s="26"/>
      <c r="B20" s="10">
        <f>B19/52</f>
        <v>0.67307692307692313</v>
      </c>
      <c r="C20" s="10">
        <f t="shared" ref="C20:H20" si="2">C19/52</f>
        <v>0.28846153846153844</v>
      </c>
      <c r="D20" s="10">
        <f t="shared" si="2"/>
        <v>0</v>
      </c>
      <c r="E20" s="10">
        <f t="shared" si="2"/>
        <v>0</v>
      </c>
      <c r="F20" s="10">
        <f t="shared" si="2"/>
        <v>1.9230769230769232E-2</v>
      </c>
      <c r="G20" s="10">
        <f t="shared" si="2"/>
        <v>0</v>
      </c>
      <c r="H20" s="10">
        <f t="shared" si="2"/>
        <v>1.9230769230769232E-2</v>
      </c>
      <c r="I20" s="10">
        <f>SUM(B20:H20)</f>
        <v>1</v>
      </c>
    </row>
    <row r="21" spans="1:18">
      <c r="A21" s="25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</v>
      </c>
      <c r="I21" s="11">
        <f>SUM(B21:H21)</f>
        <v>1</v>
      </c>
    </row>
    <row r="22" spans="1:18">
      <c r="A22" s="26"/>
      <c r="B22" s="10">
        <f>B21/1</f>
        <v>0</v>
      </c>
      <c r="C22" s="10">
        <f t="shared" ref="C22:H22" si="3">C21/1</f>
        <v>0</v>
      </c>
      <c r="D22" s="10">
        <f t="shared" si="3"/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si="3"/>
        <v>1</v>
      </c>
      <c r="I22" s="10">
        <f>SUM(B22:H22)</f>
        <v>1</v>
      </c>
    </row>
    <row r="23" spans="1:18">
      <c r="A23" s="25" t="s">
        <v>0</v>
      </c>
      <c r="B23" s="11">
        <f t="shared" ref="B23:I23" si="4">SUM(B19+B21)</f>
        <v>35</v>
      </c>
      <c r="C23" s="11">
        <f t="shared" si="4"/>
        <v>15</v>
      </c>
      <c r="D23" s="11">
        <f t="shared" si="4"/>
        <v>0</v>
      </c>
      <c r="E23" s="11">
        <f t="shared" si="4"/>
        <v>0</v>
      </c>
      <c r="F23" s="11">
        <f t="shared" si="4"/>
        <v>1</v>
      </c>
      <c r="G23" s="11">
        <f t="shared" si="4"/>
        <v>0</v>
      </c>
      <c r="H23" s="11">
        <f t="shared" si="4"/>
        <v>2</v>
      </c>
      <c r="I23" s="11">
        <f t="shared" si="4"/>
        <v>53</v>
      </c>
    </row>
    <row r="24" spans="1:18">
      <c r="A24" s="26"/>
      <c r="B24" s="10">
        <f>B23/53</f>
        <v>0.660377358490566</v>
      </c>
      <c r="C24" s="10">
        <f t="shared" ref="C24:H24" si="5">C23/53</f>
        <v>0.28301886792452829</v>
      </c>
      <c r="D24" s="10">
        <f t="shared" si="5"/>
        <v>0</v>
      </c>
      <c r="E24" s="10">
        <f t="shared" si="5"/>
        <v>0</v>
      </c>
      <c r="F24" s="10">
        <f t="shared" si="5"/>
        <v>1.8867924528301886E-2</v>
      </c>
      <c r="G24" s="10">
        <f t="shared" si="5"/>
        <v>0</v>
      </c>
      <c r="H24" s="10">
        <f t="shared" si="5"/>
        <v>3.7735849056603772E-2</v>
      </c>
      <c r="I24" s="10">
        <f>SUM(B24:H24)</f>
        <v>1</v>
      </c>
    </row>
    <row r="25" spans="1:18">
      <c r="A25" s="8"/>
      <c r="B25" s="13"/>
      <c r="C25" s="13"/>
      <c r="D25" s="13"/>
      <c r="E25" s="13"/>
      <c r="F25" s="13"/>
      <c r="G25" s="13"/>
      <c r="H25" s="13"/>
      <c r="I25" s="13"/>
    </row>
    <row r="27" spans="1:18">
      <c r="A27" s="4" t="s">
        <v>50</v>
      </c>
    </row>
    <row r="28" spans="1:18" ht="55.2">
      <c r="A28" s="3"/>
      <c r="B28" s="12" t="s">
        <v>24</v>
      </c>
      <c r="C28" s="12" t="s">
        <v>23</v>
      </c>
      <c r="D28" s="12" t="s">
        <v>22</v>
      </c>
      <c r="E28" s="12" t="s">
        <v>21</v>
      </c>
      <c r="F28" s="12" t="s">
        <v>20</v>
      </c>
      <c r="G28" s="12" t="s">
        <v>19</v>
      </c>
      <c r="H28" s="12" t="s">
        <v>18</v>
      </c>
      <c r="I28" s="12" t="s">
        <v>17</v>
      </c>
      <c r="J28" s="12" t="s">
        <v>16</v>
      </c>
      <c r="K28" s="12" t="s">
        <v>15</v>
      </c>
      <c r="L28" s="12" t="s">
        <v>14</v>
      </c>
      <c r="M28" s="12" t="s">
        <v>13</v>
      </c>
      <c r="N28" s="12" t="s">
        <v>12</v>
      </c>
      <c r="O28" s="12" t="s">
        <v>11</v>
      </c>
      <c r="P28" s="12" t="s">
        <v>10</v>
      </c>
      <c r="Q28" s="12" t="s">
        <v>9</v>
      </c>
      <c r="R28" s="12" t="s">
        <v>0</v>
      </c>
    </row>
    <row r="29" spans="1:18">
      <c r="A29" s="5" t="s">
        <v>2</v>
      </c>
      <c r="B29" s="3">
        <v>31</v>
      </c>
      <c r="C29" s="3">
        <v>2</v>
      </c>
      <c r="D29" s="3">
        <v>1</v>
      </c>
      <c r="E29" s="3">
        <v>1</v>
      </c>
      <c r="F29" s="3">
        <v>2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3</v>
      </c>
      <c r="M29" s="3">
        <v>6</v>
      </c>
      <c r="N29" s="3">
        <v>0</v>
      </c>
      <c r="O29" s="3">
        <v>0</v>
      </c>
      <c r="P29" s="3">
        <v>0</v>
      </c>
      <c r="Q29" s="3">
        <v>6</v>
      </c>
      <c r="R29" s="3">
        <f>SUM(B29:Q29)</f>
        <v>53</v>
      </c>
    </row>
    <row r="30" spans="1:18">
      <c r="A30" s="5" t="s">
        <v>1</v>
      </c>
      <c r="B30" s="2">
        <f>B29/53</f>
        <v>0.58490566037735847</v>
      </c>
      <c r="C30" s="2">
        <f t="shared" ref="C30:Q30" si="6">C29/53</f>
        <v>3.7735849056603772E-2</v>
      </c>
      <c r="D30" s="2">
        <f t="shared" si="6"/>
        <v>1.8867924528301886E-2</v>
      </c>
      <c r="E30" s="2">
        <f t="shared" si="6"/>
        <v>1.8867924528301886E-2</v>
      </c>
      <c r="F30" s="2">
        <f t="shared" si="6"/>
        <v>3.7735849056603772E-2</v>
      </c>
      <c r="G30" s="2">
        <f t="shared" si="6"/>
        <v>1.8867924528301886E-2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5.6603773584905662E-2</v>
      </c>
      <c r="M30" s="2">
        <f t="shared" si="6"/>
        <v>0.11320754716981132</v>
      </c>
      <c r="N30" s="2">
        <f t="shared" si="6"/>
        <v>0</v>
      </c>
      <c r="O30" s="2">
        <f t="shared" si="6"/>
        <v>0</v>
      </c>
      <c r="P30" s="2">
        <f t="shared" si="6"/>
        <v>0</v>
      </c>
      <c r="Q30" s="2">
        <f t="shared" si="6"/>
        <v>0.11320754716981132</v>
      </c>
      <c r="R30" s="2">
        <f>SUM(B30:Q30)</f>
        <v>0.99999999999999989</v>
      </c>
    </row>
    <row r="31" spans="1:18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3" spans="1:7">
      <c r="A33" s="4" t="s">
        <v>51</v>
      </c>
    </row>
    <row r="34" spans="1:7">
      <c r="A34" s="3"/>
      <c r="B34" s="9" t="s">
        <v>8</v>
      </c>
      <c r="C34" s="9" t="s">
        <v>7</v>
      </c>
      <c r="D34" s="9" t="s">
        <v>4</v>
      </c>
      <c r="E34" s="9" t="s">
        <v>6</v>
      </c>
      <c r="F34" s="9" t="s">
        <v>5</v>
      </c>
      <c r="G34" s="9" t="s">
        <v>0</v>
      </c>
    </row>
    <row r="35" spans="1:7">
      <c r="A35" s="5" t="s">
        <v>2</v>
      </c>
      <c r="B35" s="3">
        <v>9</v>
      </c>
      <c r="C35" s="3">
        <v>27</v>
      </c>
      <c r="D35" s="3">
        <v>16</v>
      </c>
      <c r="E35" s="3">
        <v>1</v>
      </c>
      <c r="F35" s="3">
        <v>0</v>
      </c>
      <c r="G35" s="3">
        <f>SUM(B35:F35)</f>
        <v>53</v>
      </c>
    </row>
    <row r="36" spans="1:7">
      <c r="A36" s="5" t="s">
        <v>1</v>
      </c>
      <c r="B36" s="2">
        <f>B35/53</f>
        <v>0.16981132075471697</v>
      </c>
      <c r="C36" s="2">
        <f t="shared" ref="C36:F36" si="7">C35/53</f>
        <v>0.50943396226415094</v>
      </c>
      <c r="D36" s="2">
        <f t="shared" si="7"/>
        <v>0.30188679245283018</v>
      </c>
      <c r="E36" s="2">
        <f t="shared" si="7"/>
        <v>1.8867924528301886E-2</v>
      </c>
      <c r="F36" s="2">
        <f t="shared" si="7"/>
        <v>0</v>
      </c>
      <c r="G36" s="2">
        <f>SUM(B36:F36)</f>
        <v>1</v>
      </c>
    </row>
    <row r="37" spans="1:7">
      <c r="A37" s="8"/>
      <c r="B37" s="7"/>
      <c r="C37" s="7"/>
      <c r="D37" s="7"/>
      <c r="E37" s="7"/>
      <c r="F37" s="7"/>
      <c r="G37" s="7"/>
    </row>
  </sheetData>
  <mergeCells count="13">
    <mergeCell ref="A23:A24"/>
    <mergeCell ref="B6:C6"/>
    <mergeCell ref="F6:I6"/>
    <mergeCell ref="B7:C7"/>
    <mergeCell ref="F7:I7"/>
    <mergeCell ref="E2:E3"/>
    <mergeCell ref="F2:I2"/>
    <mergeCell ref="J2:J3"/>
    <mergeCell ref="A19:A20"/>
    <mergeCell ref="A21:A22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9" defaultRowHeight="16.2"/>
  <cols>
    <col min="1" max="1" width="9.109375" style="1" customWidth="1"/>
    <col min="2" max="2" width="10.77734375" style="1" customWidth="1"/>
    <col min="3" max="4" width="9" style="1"/>
    <col min="5" max="5" width="9.33203125" style="1" bestFit="1" customWidth="1"/>
    <col min="6" max="23" width="9" style="1"/>
    <col min="24" max="24" width="9.33203125" style="1" bestFit="1" customWidth="1"/>
    <col min="25" max="26" width="9" style="1"/>
    <col min="27" max="27" width="9.33203125" style="1" bestFit="1" customWidth="1"/>
    <col min="28" max="16384" width="9" style="1"/>
  </cols>
  <sheetData>
    <row r="1" spans="1:10">
      <c r="A1" s="4" t="s">
        <v>60</v>
      </c>
      <c r="B1" s="22"/>
      <c r="C1" s="22"/>
    </row>
    <row r="2" spans="1:10">
      <c r="A2" s="23"/>
      <c r="B2" s="27" t="s">
        <v>46</v>
      </c>
      <c r="C2" s="27"/>
      <c r="D2" s="28" t="s">
        <v>45</v>
      </c>
      <c r="E2" s="36" t="s">
        <v>44</v>
      </c>
      <c r="F2" s="30" t="s">
        <v>3</v>
      </c>
      <c r="G2" s="32"/>
      <c r="H2" s="32"/>
      <c r="I2" s="31"/>
      <c r="J2" s="23" t="s">
        <v>33</v>
      </c>
    </row>
    <row r="3" spans="1:10">
      <c r="A3" s="24"/>
      <c r="B3" s="9" t="s">
        <v>43</v>
      </c>
      <c r="C3" s="9" t="s">
        <v>42</v>
      </c>
      <c r="D3" s="29"/>
      <c r="E3" s="37"/>
      <c r="F3" s="9" t="s">
        <v>41</v>
      </c>
      <c r="G3" s="9" t="s">
        <v>40</v>
      </c>
      <c r="H3" s="9" t="s">
        <v>39</v>
      </c>
      <c r="I3" s="9" t="s">
        <v>3</v>
      </c>
      <c r="J3" s="24"/>
    </row>
    <row r="4" spans="1:10">
      <c r="A4" s="9" t="s">
        <v>2</v>
      </c>
      <c r="B4" s="20">
        <v>50</v>
      </c>
      <c r="C4" s="20">
        <v>1</v>
      </c>
      <c r="D4" s="20">
        <v>3</v>
      </c>
      <c r="E4" s="20">
        <v>2</v>
      </c>
      <c r="F4" s="20">
        <v>0</v>
      </c>
      <c r="G4" s="20">
        <v>3</v>
      </c>
      <c r="H4" s="20">
        <v>1</v>
      </c>
      <c r="I4" s="20">
        <v>1</v>
      </c>
      <c r="J4" s="20">
        <f>SUM(B4:I4)</f>
        <v>61</v>
      </c>
    </row>
    <row r="5" spans="1:10">
      <c r="A5" s="9" t="s">
        <v>1</v>
      </c>
      <c r="B5" s="19">
        <f>B4/61</f>
        <v>0.81967213114754101</v>
      </c>
      <c r="C5" s="19">
        <f t="shared" ref="C5:I5" si="0">C4/61</f>
        <v>1.6393442622950821E-2</v>
      </c>
      <c r="D5" s="19">
        <f t="shared" si="0"/>
        <v>4.9180327868852458E-2</v>
      </c>
      <c r="E5" s="19">
        <f t="shared" si="0"/>
        <v>3.2786885245901641E-2</v>
      </c>
      <c r="F5" s="19">
        <f t="shared" si="0"/>
        <v>0</v>
      </c>
      <c r="G5" s="19">
        <f t="shared" si="0"/>
        <v>4.9180327868852458E-2</v>
      </c>
      <c r="H5" s="19">
        <f t="shared" si="0"/>
        <v>1.6393442622950821E-2</v>
      </c>
      <c r="I5" s="19">
        <f t="shared" si="0"/>
        <v>1.6393442622950821E-2</v>
      </c>
      <c r="J5" s="19">
        <f>SUM(B5:I5)</f>
        <v>1.0000000000000002</v>
      </c>
    </row>
    <row r="6" spans="1:10">
      <c r="A6" s="9" t="s">
        <v>2</v>
      </c>
      <c r="B6" s="30">
        <f>SUM(B4:C4)</f>
        <v>51</v>
      </c>
      <c r="C6" s="31"/>
      <c r="D6" s="20">
        <f>D4</f>
        <v>3</v>
      </c>
      <c r="E6" s="20">
        <f>E4</f>
        <v>2</v>
      </c>
      <c r="F6" s="30">
        <f>SUM(F4:I4)</f>
        <v>5</v>
      </c>
      <c r="G6" s="32"/>
      <c r="H6" s="32"/>
      <c r="I6" s="31"/>
      <c r="J6" s="20">
        <f>SUM(B6:I6)</f>
        <v>61</v>
      </c>
    </row>
    <row r="7" spans="1:10">
      <c r="A7" s="9" t="s">
        <v>1</v>
      </c>
      <c r="B7" s="33">
        <f>B6/61</f>
        <v>0.83606557377049184</v>
      </c>
      <c r="C7" s="34"/>
      <c r="D7" s="19">
        <f>D5</f>
        <v>4.9180327868852458E-2</v>
      </c>
      <c r="E7" s="19">
        <f>E5</f>
        <v>3.2786885245901641E-2</v>
      </c>
      <c r="F7" s="33">
        <f>F6/61</f>
        <v>8.1967213114754092E-2</v>
      </c>
      <c r="G7" s="35"/>
      <c r="H7" s="35"/>
      <c r="I7" s="34"/>
      <c r="J7" s="19">
        <f>SUM(B7:I7)</f>
        <v>1.0000000000000002</v>
      </c>
    </row>
    <row r="8" spans="1:10">
      <c r="A8" s="18"/>
      <c r="B8" s="17"/>
      <c r="C8" s="16"/>
      <c r="D8" s="15"/>
      <c r="E8" s="15"/>
      <c r="F8" s="17"/>
      <c r="G8" s="16"/>
      <c r="H8" s="16"/>
      <c r="I8" s="16"/>
      <c r="J8" s="15"/>
    </row>
    <row r="9" spans="1:10">
      <c r="F9" s="1" t="s">
        <v>38</v>
      </c>
    </row>
    <row r="10" spans="1:10">
      <c r="A10" s="4" t="s">
        <v>65</v>
      </c>
    </row>
    <row r="11" spans="1:10">
      <c r="A11" s="14"/>
      <c r="B11" s="9" t="s">
        <v>37</v>
      </c>
      <c r="C11" s="9" t="s">
        <v>36</v>
      </c>
      <c r="D11" s="9" t="s">
        <v>35</v>
      </c>
      <c r="E11" s="9" t="s">
        <v>34</v>
      </c>
    </row>
    <row r="12" spans="1:10">
      <c r="A12" s="5" t="s">
        <v>2</v>
      </c>
      <c r="B12" s="3">
        <v>0</v>
      </c>
      <c r="C12" s="3">
        <v>0</v>
      </c>
      <c r="D12" s="3">
        <v>0</v>
      </c>
      <c r="E12" s="3">
        <f>SUM(B12:D12)</f>
        <v>0</v>
      </c>
    </row>
    <row r="13" spans="1:10">
      <c r="A13" s="5" t="s">
        <v>1</v>
      </c>
      <c r="B13" s="2">
        <v>0</v>
      </c>
      <c r="C13" s="2">
        <v>0</v>
      </c>
      <c r="D13" s="2">
        <v>0</v>
      </c>
      <c r="E13" s="2">
        <f>SUM(B13:D13)</f>
        <v>0</v>
      </c>
    </row>
    <row r="14" spans="1:10">
      <c r="A14" s="8"/>
      <c r="B14" s="7"/>
      <c r="C14" s="7"/>
      <c r="D14" s="7"/>
      <c r="E14" s="7"/>
      <c r="F14" s="7"/>
    </row>
    <row r="16" spans="1:10">
      <c r="A16" s="4" t="s">
        <v>56</v>
      </c>
    </row>
    <row r="17" spans="1:18">
      <c r="A17" s="5"/>
      <c r="B17" s="9" t="s">
        <v>32</v>
      </c>
      <c r="C17" s="9" t="s">
        <v>31</v>
      </c>
      <c r="D17" s="9" t="s">
        <v>30</v>
      </c>
      <c r="E17" s="9" t="s">
        <v>29</v>
      </c>
      <c r="F17" s="9" t="s">
        <v>28</v>
      </c>
      <c r="G17" s="9" t="s">
        <v>27</v>
      </c>
      <c r="H17" s="9" t="s">
        <v>3</v>
      </c>
      <c r="I17" s="9" t="s">
        <v>0</v>
      </c>
    </row>
    <row r="18" spans="1:18">
      <c r="A18" s="25" t="s">
        <v>26</v>
      </c>
      <c r="B18" s="11">
        <v>49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f>SUM(B18:H18)</f>
        <v>50</v>
      </c>
    </row>
    <row r="19" spans="1:18">
      <c r="A19" s="26"/>
      <c r="B19" s="10">
        <f>B18/50</f>
        <v>0.98</v>
      </c>
      <c r="C19" s="10">
        <f t="shared" ref="C19:H19" si="1">C18/50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0.02</v>
      </c>
      <c r="I19" s="10">
        <f>SUM(B19:H19)</f>
        <v>1</v>
      </c>
    </row>
    <row r="20" spans="1:18">
      <c r="A20" s="25" t="s">
        <v>25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f>SUM(B20:H20)</f>
        <v>1</v>
      </c>
    </row>
    <row r="21" spans="1:18">
      <c r="A21" s="26"/>
      <c r="B21" s="10">
        <f>B20/1</f>
        <v>1</v>
      </c>
      <c r="C21" s="10">
        <f t="shared" ref="C21:H21" si="2">C20/1</f>
        <v>0</v>
      </c>
      <c r="D21" s="10">
        <f t="shared" si="2"/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>SUM(B21:H21)</f>
        <v>1</v>
      </c>
    </row>
    <row r="22" spans="1:18">
      <c r="A22" s="25" t="s">
        <v>0</v>
      </c>
      <c r="B22" s="11">
        <f t="shared" ref="B22:I22" si="3">SUM(B18+B20)</f>
        <v>50</v>
      </c>
      <c r="C22" s="11">
        <f t="shared" si="3"/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1</v>
      </c>
      <c r="I22" s="11">
        <f t="shared" si="3"/>
        <v>51</v>
      </c>
    </row>
    <row r="23" spans="1:18">
      <c r="A23" s="26"/>
      <c r="B23" s="10">
        <f>B22/51</f>
        <v>0.98039215686274506</v>
      </c>
      <c r="C23" s="10">
        <f t="shared" ref="C23:H23" si="4">C22/51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1.9607843137254902E-2</v>
      </c>
      <c r="I23" s="10">
        <f>SUM(B23:H23)</f>
        <v>1</v>
      </c>
    </row>
    <row r="24" spans="1:18">
      <c r="A24" s="8"/>
      <c r="B24" s="13"/>
      <c r="C24" s="13"/>
      <c r="D24" s="13"/>
      <c r="E24" s="13"/>
      <c r="F24" s="13"/>
      <c r="G24" s="13"/>
      <c r="H24" s="13"/>
      <c r="I24" s="13"/>
    </row>
    <row r="26" spans="1:18">
      <c r="A26" s="4" t="s">
        <v>50</v>
      </c>
    </row>
    <row r="27" spans="1:18" ht="55.2">
      <c r="A27" s="3"/>
      <c r="B27" s="12" t="s">
        <v>24</v>
      </c>
      <c r="C27" s="12" t="s">
        <v>23</v>
      </c>
      <c r="D27" s="12" t="s">
        <v>22</v>
      </c>
      <c r="E27" s="12" t="s">
        <v>21</v>
      </c>
      <c r="F27" s="12" t="s">
        <v>20</v>
      </c>
      <c r="G27" s="12" t="s">
        <v>19</v>
      </c>
      <c r="H27" s="12" t="s">
        <v>18</v>
      </c>
      <c r="I27" s="12" t="s">
        <v>17</v>
      </c>
      <c r="J27" s="12" t="s">
        <v>16</v>
      </c>
      <c r="K27" s="12" t="s">
        <v>15</v>
      </c>
      <c r="L27" s="12" t="s">
        <v>14</v>
      </c>
      <c r="M27" s="12" t="s">
        <v>13</v>
      </c>
      <c r="N27" s="12" t="s">
        <v>12</v>
      </c>
      <c r="O27" s="12" t="s">
        <v>11</v>
      </c>
      <c r="P27" s="12" t="s">
        <v>10</v>
      </c>
      <c r="Q27" s="12" t="s">
        <v>9</v>
      </c>
      <c r="R27" s="12" t="s">
        <v>0</v>
      </c>
    </row>
    <row r="28" spans="1:18">
      <c r="A28" s="5" t="s">
        <v>2</v>
      </c>
      <c r="B28" s="3">
        <v>2</v>
      </c>
      <c r="C28" s="3">
        <v>0</v>
      </c>
      <c r="D28" s="3">
        <v>44</v>
      </c>
      <c r="E28" s="3">
        <v>0</v>
      </c>
      <c r="F28" s="3">
        <v>2</v>
      </c>
      <c r="G28" s="3">
        <v>1</v>
      </c>
      <c r="H28" s="3">
        <v>1</v>
      </c>
      <c r="I28" s="3">
        <v>0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f>SUM(B28:Q28)</f>
        <v>51</v>
      </c>
    </row>
    <row r="29" spans="1:18">
      <c r="A29" s="5" t="s">
        <v>1</v>
      </c>
      <c r="B29" s="2">
        <f>B28/51</f>
        <v>3.9215686274509803E-2</v>
      </c>
      <c r="C29" s="2">
        <f t="shared" ref="C29:Q29" si="5">C28/51</f>
        <v>0</v>
      </c>
      <c r="D29" s="2">
        <f t="shared" si="5"/>
        <v>0.86274509803921573</v>
      </c>
      <c r="E29" s="2">
        <f t="shared" si="5"/>
        <v>0</v>
      </c>
      <c r="F29" s="2">
        <f t="shared" si="5"/>
        <v>3.9215686274509803E-2</v>
      </c>
      <c r="G29" s="2">
        <f t="shared" si="5"/>
        <v>1.9607843137254902E-2</v>
      </c>
      <c r="H29" s="2">
        <f t="shared" si="5"/>
        <v>1.9607843137254902E-2</v>
      </c>
      <c r="I29" s="2">
        <f t="shared" si="5"/>
        <v>0</v>
      </c>
      <c r="J29" s="2">
        <f t="shared" si="5"/>
        <v>1.9607843137254902E-2</v>
      </c>
      <c r="K29" s="2">
        <f t="shared" si="5"/>
        <v>0</v>
      </c>
      <c r="L29" s="2">
        <f t="shared" si="5"/>
        <v>0</v>
      </c>
      <c r="M29" s="2">
        <f t="shared" si="5"/>
        <v>0</v>
      </c>
      <c r="N29" s="2">
        <f t="shared" si="5"/>
        <v>0</v>
      </c>
      <c r="O29" s="2">
        <f t="shared" si="5"/>
        <v>0</v>
      </c>
      <c r="P29" s="2">
        <f t="shared" si="5"/>
        <v>0</v>
      </c>
      <c r="Q29" s="2">
        <f t="shared" si="5"/>
        <v>0</v>
      </c>
      <c r="R29" s="2">
        <f>SUM(B29:Q29)</f>
        <v>1</v>
      </c>
    </row>
    <row r="30" spans="1:18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2" spans="1:18">
      <c r="A32" s="4" t="s">
        <v>57</v>
      </c>
    </row>
    <row r="33" spans="1:7">
      <c r="A33" s="3"/>
      <c r="B33" s="9" t="s">
        <v>8</v>
      </c>
      <c r="C33" s="9" t="s">
        <v>7</v>
      </c>
      <c r="D33" s="9" t="s">
        <v>4</v>
      </c>
      <c r="E33" s="9" t="s">
        <v>6</v>
      </c>
      <c r="F33" s="9" t="s">
        <v>5</v>
      </c>
      <c r="G33" s="9" t="s">
        <v>0</v>
      </c>
    </row>
    <row r="34" spans="1:7">
      <c r="A34" s="5" t="s">
        <v>2</v>
      </c>
      <c r="B34" s="3">
        <v>49</v>
      </c>
      <c r="C34" s="3">
        <v>1</v>
      </c>
      <c r="D34" s="3">
        <v>1</v>
      </c>
      <c r="E34" s="3">
        <v>0</v>
      </c>
      <c r="F34" s="3">
        <v>0</v>
      </c>
      <c r="G34" s="3">
        <f>SUM(B34:F34)</f>
        <v>51</v>
      </c>
    </row>
    <row r="35" spans="1:7">
      <c r="A35" s="5" t="s">
        <v>1</v>
      </c>
      <c r="B35" s="2">
        <f>B34/51</f>
        <v>0.96078431372549022</v>
      </c>
      <c r="C35" s="2">
        <f t="shared" ref="C35:F35" si="6">C34/51</f>
        <v>1.9607843137254902E-2</v>
      </c>
      <c r="D35" s="2">
        <f t="shared" si="6"/>
        <v>1.9607843137254902E-2</v>
      </c>
      <c r="E35" s="2">
        <f t="shared" si="6"/>
        <v>0</v>
      </c>
      <c r="F35" s="2">
        <f t="shared" si="6"/>
        <v>0</v>
      </c>
      <c r="G35" s="2">
        <f>SUM(B35:F35)</f>
        <v>1</v>
      </c>
    </row>
    <row r="36" spans="1:7">
      <c r="A36" s="8"/>
      <c r="B36" s="7"/>
      <c r="C36" s="7"/>
      <c r="D36" s="7"/>
      <c r="E36" s="7"/>
      <c r="F36" s="7"/>
      <c r="G36" s="7"/>
    </row>
  </sheetData>
  <mergeCells count="13">
    <mergeCell ref="A22:A23"/>
    <mergeCell ref="B6:C6"/>
    <mergeCell ref="F6:I6"/>
    <mergeCell ref="B7:C7"/>
    <mergeCell ref="F7:I7"/>
    <mergeCell ref="E2:E3"/>
    <mergeCell ref="F2:I2"/>
    <mergeCell ref="J2:J3"/>
    <mergeCell ref="A18:A19"/>
    <mergeCell ref="A20:A21"/>
    <mergeCell ref="A2:A3"/>
    <mergeCell ref="B2:C2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總表</vt:lpstr>
      <vt:lpstr>碩士</vt:lpstr>
      <vt:lpstr>學士</vt:lpstr>
      <vt:lpstr>電子系</vt:lpstr>
      <vt:lpstr>電機系(所)</vt:lpstr>
      <vt:lpstr>資訊系</vt:lpstr>
      <vt:lpstr>機械系(所)</vt:lpstr>
      <vt:lpstr>營空系(所)</vt:lpstr>
      <vt:lpstr>能空系</vt:lpstr>
      <vt:lpstr>產經所</vt:lpstr>
      <vt:lpstr>企管系</vt:lpstr>
      <vt:lpstr>資管系</vt:lpstr>
      <vt:lpstr>行流系</vt:lpstr>
      <vt:lpstr>觀光系</vt:lpstr>
      <vt:lpstr>休管系</vt:lpstr>
      <vt:lpstr>應英系</vt:lpstr>
      <vt:lpstr>餐旅系</vt:lpstr>
      <vt:lpstr>表藝系</vt:lpstr>
      <vt:lpstr>數媒系</vt:lpstr>
      <vt:lpstr>室設系</vt:lpstr>
      <vt:lpstr>創設系</vt:lpstr>
      <vt:lpstr>遊戲系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2023-01-12T03:45:59Z</dcterms:created>
  <dcterms:modified xsi:type="dcterms:W3CDTF">2023-01-31T05:30:03Z</dcterms:modified>
</cp:coreProperties>
</file>