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8學年度畢業滿1年\108學年度(滿1年)批次下載、敘述系統計表及圖表\"/>
    </mc:Choice>
  </mc:AlternateContent>
  <bookViews>
    <workbookView xWindow="6996" yWindow="-36" windowWidth="11280" windowHeight="7248"/>
  </bookViews>
  <sheets>
    <sheet name="總表" sheetId="1" r:id="rId1"/>
    <sheet name="碩士" sheetId="2" r:id="rId2"/>
    <sheet name="學士" sheetId="3" r:id="rId3"/>
    <sheet name="電子系" sheetId="4" r:id="rId4"/>
    <sheet name="電機系(所)" sheetId="5" r:id="rId5"/>
    <sheet name="資訊系" sheetId="6" r:id="rId6"/>
    <sheet name="機械系(所)" sheetId="7" r:id="rId7"/>
    <sheet name="營空系(所)" sheetId="8" r:id="rId8"/>
    <sheet name="能空系" sheetId="9" r:id="rId9"/>
    <sheet name="環工系" sheetId="10" r:id="rId10"/>
    <sheet name="產經所" sheetId="11" r:id="rId11"/>
    <sheet name="企管系" sheetId="12" r:id="rId12"/>
    <sheet name="資管系" sheetId="13" r:id="rId13"/>
    <sheet name="行流系" sheetId="14" r:id="rId14"/>
    <sheet name="觀光系" sheetId="15" r:id="rId15"/>
    <sheet name="休管系" sheetId="16" r:id="rId16"/>
    <sheet name="應英系" sheetId="17" r:id="rId17"/>
    <sheet name="餐旅系" sheetId="18" r:id="rId18"/>
    <sheet name="表藝系" sheetId="19" r:id="rId19"/>
    <sheet name="數媒系" sheetId="20" r:id="rId20"/>
    <sheet name="室設系" sheetId="21" r:id="rId21"/>
    <sheet name="創設系" sheetId="22" r:id="rId22"/>
  </sheets>
  <definedNames>
    <definedName name="_xlnm._FilterDatabase" localSheetId="11" hidden="1">企管系!#REF!</definedName>
    <definedName name="_xlnm._FilterDatabase" localSheetId="15" hidden="1">休管系!#REF!</definedName>
    <definedName name="_xlnm._FilterDatabase" localSheetId="13" hidden="1">行流系!#REF!</definedName>
    <definedName name="_xlnm._FilterDatabase" localSheetId="18" hidden="1">表藝系!#REF!</definedName>
    <definedName name="_xlnm._FilterDatabase" localSheetId="20" hidden="1">室設系!#REF!</definedName>
    <definedName name="_xlnm._FilterDatabase" localSheetId="8" hidden="1">能空系!#REF!</definedName>
    <definedName name="_xlnm._FilterDatabase" localSheetId="10" hidden="1">產經所!#REF!</definedName>
    <definedName name="_xlnm._FilterDatabase" localSheetId="21" hidden="1">創設系!#REF!</definedName>
    <definedName name="_xlnm._FilterDatabase" localSheetId="5" hidden="1">資訊系!#REF!</definedName>
    <definedName name="_xlnm._FilterDatabase" localSheetId="12" hidden="1">資管系!#REF!</definedName>
    <definedName name="_xlnm._FilterDatabase" localSheetId="3" hidden="1">電子系!#REF!</definedName>
    <definedName name="_xlnm._FilterDatabase" localSheetId="4" hidden="1">'電機系(所)'!#REF!</definedName>
    <definedName name="_xlnm._FilterDatabase" localSheetId="1" hidden="1">碩士!#REF!</definedName>
    <definedName name="_xlnm._FilterDatabase" localSheetId="19" hidden="1">數媒系!#REF!</definedName>
    <definedName name="_xlnm._FilterDatabase" localSheetId="2" hidden="1">學士!#REF!</definedName>
    <definedName name="_xlnm._FilterDatabase" localSheetId="6" hidden="1">'機械系(所)'!#REF!</definedName>
    <definedName name="_xlnm._FilterDatabase" localSheetId="17" hidden="1">餐旅系!#REF!</definedName>
    <definedName name="_xlnm._FilterDatabase" localSheetId="16" hidden="1">應英系!#REF!</definedName>
    <definedName name="_xlnm._FilterDatabase" localSheetId="7" hidden="1">'營空系(所)'!#REF!</definedName>
    <definedName name="_xlnm._FilterDatabase" localSheetId="9" hidden="1">環工系!#REF!</definedName>
    <definedName name="_xlnm._FilterDatabase" localSheetId="0" hidden="1">總表!#REF!</definedName>
    <definedName name="_xlnm._FilterDatabase" localSheetId="14" hidden="1">觀光系!#REF!</definedName>
  </definedNames>
  <calcPr calcId="162913"/>
</workbook>
</file>

<file path=xl/calcChain.xml><?xml version="1.0" encoding="utf-8"?>
<calcChain xmlns="http://schemas.openxmlformats.org/spreadsheetml/2006/main">
  <c r="C29" i="22" l="1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C19" i="22"/>
  <c r="D19" i="22"/>
  <c r="E19" i="22"/>
  <c r="F19" i="22"/>
  <c r="G19" i="22"/>
  <c r="H19" i="22"/>
  <c r="B19" i="22"/>
  <c r="C5" i="22"/>
  <c r="D5" i="22"/>
  <c r="D7" i="22" s="1"/>
  <c r="E5" i="22"/>
  <c r="F5" i="22"/>
  <c r="G5" i="22"/>
  <c r="H5" i="22"/>
  <c r="I5" i="22"/>
  <c r="B5" i="22"/>
  <c r="F35" i="22"/>
  <c r="E35" i="22"/>
  <c r="D35" i="22"/>
  <c r="C35" i="22"/>
  <c r="B35" i="22"/>
  <c r="G34" i="22"/>
  <c r="B29" i="22"/>
  <c r="R28" i="22"/>
  <c r="H22" i="22"/>
  <c r="H23" i="22" s="1"/>
  <c r="G22" i="22"/>
  <c r="G23" i="22" s="1"/>
  <c r="F22" i="22"/>
  <c r="F23" i="22" s="1"/>
  <c r="E22" i="22"/>
  <c r="E23" i="22" s="1"/>
  <c r="D22" i="22"/>
  <c r="D23" i="22" s="1"/>
  <c r="C22" i="22"/>
  <c r="C23" i="22" s="1"/>
  <c r="B22" i="22"/>
  <c r="B23" i="22" s="1"/>
  <c r="I21" i="22"/>
  <c r="I20" i="22"/>
  <c r="I18" i="22"/>
  <c r="C13" i="22"/>
  <c r="C12" i="22"/>
  <c r="F6" i="22"/>
  <c r="F7" i="22" s="1"/>
  <c r="E6" i="22"/>
  <c r="D6" i="22"/>
  <c r="B6" i="22"/>
  <c r="B7" i="22" s="1"/>
  <c r="E7" i="22"/>
  <c r="J4" i="22"/>
  <c r="C35" i="21"/>
  <c r="D35" i="21"/>
  <c r="E35" i="21"/>
  <c r="F35" i="21"/>
  <c r="B35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B29" i="21"/>
  <c r="C21" i="21"/>
  <c r="D21" i="21"/>
  <c r="E21" i="21"/>
  <c r="F21" i="21"/>
  <c r="G21" i="21"/>
  <c r="H21" i="21"/>
  <c r="B21" i="21"/>
  <c r="C19" i="21"/>
  <c r="D19" i="21"/>
  <c r="E19" i="21"/>
  <c r="F19" i="21"/>
  <c r="G19" i="21"/>
  <c r="H19" i="21"/>
  <c r="B19" i="21"/>
  <c r="C5" i="21"/>
  <c r="D5" i="21"/>
  <c r="E5" i="21"/>
  <c r="F5" i="21"/>
  <c r="G5" i="21"/>
  <c r="H5" i="21"/>
  <c r="I5" i="21"/>
  <c r="B5" i="21"/>
  <c r="G34" i="21"/>
  <c r="R28" i="21"/>
  <c r="H22" i="21"/>
  <c r="H23" i="21" s="1"/>
  <c r="G22" i="21"/>
  <c r="G23" i="21" s="1"/>
  <c r="F22" i="21"/>
  <c r="F23" i="21" s="1"/>
  <c r="E22" i="21"/>
  <c r="E23" i="21" s="1"/>
  <c r="D22" i="21"/>
  <c r="D23" i="21" s="1"/>
  <c r="C22" i="21"/>
  <c r="C23" i="21" s="1"/>
  <c r="B22" i="21"/>
  <c r="B23" i="21" s="1"/>
  <c r="I20" i="21"/>
  <c r="I18" i="21"/>
  <c r="C13" i="21"/>
  <c r="C12" i="21"/>
  <c r="D7" i="21"/>
  <c r="F6" i="21"/>
  <c r="F7" i="21" s="1"/>
  <c r="E6" i="21"/>
  <c r="D6" i="21"/>
  <c r="B6" i="21"/>
  <c r="B7" i="21" s="1"/>
  <c r="E7" i="21"/>
  <c r="J4" i="21"/>
  <c r="C35" i="20"/>
  <c r="D35" i="20"/>
  <c r="E35" i="20"/>
  <c r="F35" i="20"/>
  <c r="B35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B29" i="20"/>
  <c r="C21" i="20"/>
  <c r="D21" i="20"/>
  <c r="E21" i="20"/>
  <c r="F21" i="20"/>
  <c r="G21" i="20"/>
  <c r="H21" i="20"/>
  <c r="B21" i="20"/>
  <c r="C19" i="20"/>
  <c r="D19" i="20"/>
  <c r="E19" i="20"/>
  <c r="F19" i="20"/>
  <c r="G19" i="20"/>
  <c r="H19" i="20"/>
  <c r="B19" i="20"/>
  <c r="C5" i="20"/>
  <c r="D5" i="20"/>
  <c r="D7" i="20" s="1"/>
  <c r="E5" i="20"/>
  <c r="E7" i="20" s="1"/>
  <c r="F5" i="20"/>
  <c r="G5" i="20"/>
  <c r="H5" i="20"/>
  <c r="I5" i="20"/>
  <c r="B5" i="20"/>
  <c r="G34" i="20"/>
  <c r="R28" i="20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I20" i="20"/>
  <c r="I18" i="20"/>
  <c r="I22" i="20" s="1"/>
  <c r="C13" i="20"/>
  <c r="C12" i="20"/>
  <c r="F6" i="20"/>
  <c r="F7" i="20" s="1"/>
  <c r="E6" i="20"/>
  <c r="D6" i="20"/>
  <c r="B6" i="20"/>
  <c r="B7" i="20" s="1"/>
  <c r="J4" i="20"/>
  <c r="I22" i="22" l="1"/>
  <c r="I21" i="20"/>
  <c r="I19" i="21"/>
  <c r="R29" i="21"/>
  <c r="G35" i="22"/>
  <c r="R29" i="22"/>
  <c r="I19" i="22"/>
  <c r="J6" i="22"/>
  <c r="J5" i="22"/>
  <c r="J7" i="22"/>
  <c r="I23" i="22"/>
  <c r="G35" i="21"/>
  <c r="I21" i="21"/>
  <c r="I22" i="21"/>
  <c r="J5" i="21"/>
  <c r="J7" i="21"/>
  <c r="I23" i="21"/>
  <c r="J6" i="21"/>
  <c r="G35" i="20"/>
  <c r="R29" i="20"/>
  <c r="I19" i="20"/>
  <c r="J5" i="20"/>
  <c r="J6" i="20"/>
  <c r="I23" i="20"/>
  <c r="J7" i="20"/>
  <c r="C35" i="19" l="1"/>
  <c r="D35" i="19"/>
  <c r="E35" i="19"/>
  <c r="F35" i="19"/>
  <c r="B35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B29" i="19"/>
  <c r="C21" i="19"/>
  <c r="D21" i="19"/>
  <c r="E21" i="19"/>
  <c r="F21" i="19"/>
  <c r="G21" i="19"/>
  <c r="H21" i="19"/>
  <c r="B21" i="19"/>
  <c r="C19" i="19"/>
  <c r="D19" i="19"/>
  <c r="E19" i="19"/>
  <c r="F19" i="19"/>
  <c r="G19" i="19"/>
  <c r="H19" i="19"/>
  <c r="B19" i="19"/>
  <c r="C5" i="19"/>
  <c r="D5" i="19"/>
  <c r="D7" i="19" s="1"/>
  <c r="E5" i="19"/>
  <c r="E7" i="19" s="1"/>
  <c r="F5" i="19"/>
  <c r="G5" i="19"/>
  <c r="H5" i="19"/>
  <c r="I5" i="19"/>
  <c r="B5" i="19"/>
  <c r="G34" i="19"/>
  <c r="R28" i="19"/>
  <c r="H22" i="19"/>
  <c r="H23" i="19" s="1"/>
  <c r="G22" i="19"/>
  <c r="G23" i="19" s="1"/>
  <c r="F22" i="19"/>
  <c r="F23" i="19" s="1"/>
  <c r="E22" i="19"/>
  <c r="E23" i="19" s="1"/>
  <c r="D22" i="19"/>
  <c r="D23" i="19" s="1"/>
  <c r="C22" i="19"/>
  <c r="C23" i="19" s="1"/>
  <c r="B22" i="19"/>
  <c r="B23" i="19" s="1"/>
  <c r="I20" i="19"/>
  <c r="I18" i="19"/>
  <c r="C13" i="19"/>
  <c r="C12" i="19"/>
  <c r="F6" i="19"/>
  <c r="F7" i="19" s="1"/>
  <c r="E6" i="19"/>
  <c r="D6" i="19"/>
  <c r="B6" i="19"/>
  <c r="B7" i="19" s="1"/>
  <c r="J4" i="19"/>
  <c r="C35" i="18"/>
  <c r="D35" i="18"/>
  <c r="E35" i="18"/>
  <c r="F35" i="18"/>
  <c r="B35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B29" i="18"/>
  <c r="C21" i="18"/>
  <c r="D21" i="18"/>
  <c r="E21" i="18"/>
  <c r="F21" i="18"/>
  <c r="G21" i="18"/>
  <c r="H21" i="18"/>
  <c r="B21" i="18"/>
  <c r="C19" i="18"/>
  <c r="D19" i="18"/>
  <c r="E19" i="18"/>
  <c r="F19" i="18"/>
  <c r="G19" i="18"/>
  <c r="H19" i="18"/>
  <c r="B19" i="18"/>
  <c r="B13" i="18"/>
  <c r="C13" i="18" s="1"/>
  <c r="C5" i="18"/>
  <c r="D5" i="18"/>
  <c r="E5" i="18"/>
  <c r="E7" i="18" s="1"/>
  <c r="F5" i="18"/>
  <c r="G5" i="18"/>
  <c r="H5" i="18"/>
  <c r="I5" i="18"/>
  <c r="B5" i="18"/>
  <c r="G34" i="18"/>
  <c r="R28" i="18"/>
  <c r="H22" i="18"/>
  <c r="H23" i="18" s="1"/>
  <c r="G22" i="18"/>
  <c r="G23" i="18" s="1"/>
  <c r="F22" i="18"/>
  <c r="F23" i="18" s="1"/>
  <c r="E22" i="18"/>
  <c r="E23" i="18" s="1"/>
  <c r="D22" i="18"/>
  <c r="D23" i="18" s="1"/>
  <c r="C22" i="18"/>
  <c r="C23" i="18" s="1"/>
  <c r="B22" i="18"/>
  <c r="B23" i="18" s="1"/>
  <c r="I20" i="18"/>
  <c r="I18" i="18"/>
  <c r="C12" i="18"/>
  <c r="F6" i="18"/>
  <c r="F7" i="18" s="1"/>
  <c r="E6" i="18"/>
  <c r="D6" i="18"/>
  <c r="B6" i="18"/>
  <c r="B7" i="18" s="1"/>
  <c r="D7" i="18"/>
  <c r="J4" i="18"/>
  <c r="C35" i="17"/>
  <c r="D35" i="17"/>
  <c r="E35" i="17"/>
  <c r="F35" i="17"/>
  <c r="B35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B29" i="17"/>
  <c r="C21" i="17"/>
  <c r="D21" i="17"/>
  <c r="E21" i="17"/>
  <c r="F21" i="17"/>
  <c r="G21" i="17"/>
  <c r="H21" i="17"/>
  <c r="C19" i="17"/>
  <c r="D19" i="17"/>
  <c r="E19" i="17"/>
  <c r="F19" i="17"/>
  <c r="G19" i="17"/>
  <c r="H19" i="17"/>
  <c r="B19" i="17"/>
  <c r="B13" i="17"/>
  <c r="C13" i="17" s="1"/>
  <c r="C5" i="17"/>
  <c r="D5" i="17"/>
  <c r="D7" i="17" s="1"/>
  <c r="E5" i="17"/>
  <c r="E7" i="17" s="1"/>
  <c r="F5" i="17"/>
  <c r="G5" i="17"/>
  <c r="H5" i="17"/>
  <c r="I5" i="17"/>
  <c r="B5" i="17"/>
  <c r="G34" i="17"/>
  <c r="R28" i="17"/>
  <c r="H22" i="17"/>
  <c r="H23" i="17" s="1"/>
  <c r="G22" i="17"/>
  <c r="G23" i="17" s="1"/>
  <c r="F22" i="17"/>
  <c r="F23" i="17" s="1"/>
  <c r="E22" i="17"/>
  <c r="E23" i="17" s="1"/>
  <c r="D22" i="17"/>
  <c r="D23" i="17" s="1"/>
  <c r="C22" i="17"/>
  <c r="C23" i="17" s="1"/>
  <c r="B22" i="17"/>
  <c r="B23" i="17" s="1"/>
  <c r="B21" i="17"/>
  <c r="I20" i="17"/>
  <c r="I18" i="17"/>
  <c r="C12" i="17"/>
  <c r="F6" i="17"/>
  <c r="F7" i="17" s="1"/>
  <c r="E6" i="17"/>
  <c r="D6" i="17"/>
  <c r="B6" i="17"/>
  <c r="B7" i="17" s="1"/>
  <c r="J4" i="17"/>
  <c r="C35" i="16"/>
  <c r="D35" i="16"/>
  <c r="E35" i="16"/>
  <c r="F35" i="16"/>
  <c r="B35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B29" i="16"/>
  <c r="C21" i="16"/>
  <c r="D21" i="16"/>
  <c r="E21" i="16"/>
  <c r="F21" i="16"/>
  <c r="G21" i="16"/>
  <c r="H21" i="16"/>
  <c r="B21" i="16"/>
  <c r="C19" i="16"/>
  <c r="D19" i="16"/>
  <c r="E19" i="16"/>
  <c r="F19" i="16"/>
  <c r="G19" i="16"/>
  <c r="H19" i="16"/>
  <c r="B19" i="16"/>
  <c r="C5" i="16"/>
  <c r="D5" i="16"/>
  <c r="D7" i="16" s="1"/>
  <c r="E5" i="16"/>
  <c r="E7" i="16" s="1"/>
  <c r="F5" i="16"/>
  <c r="G5" i="16"/>
  <c r="H5" i="16"/>
  <c r="I5" i="16"/>
  <c r="B5" i="16"/>
  <c r="G34" i="16"/>
  <c r="R28" i="16"/>
  <c r="H22" i="16"/>
  <c r="H23" i="16" s="1"/>
  <c r="G22" i="16"/>
  <c r="G23" i="16" s="1"/>
  <c r="F22" i="16"/>
  <c r="F23" i="16" s="1"/>
  <c r="E22" i="16"/>
  <c r="E23" i="16" s="1"/>
  <c r="D22" i="16"/>
  <c r="D23" i="16" s="1"/>
  <c r="C22" i="16"/>
  <c r="C23" i="16" s="1"/>
  <c r="B22" i="16"/>
  <c r="B23" i="16" s="1"/>
  <c r="I20" i="16"/>
  <c r="I18" i="16"/>
  <c r="C13" i="16"/>
  <c r="C12" i="16"/>
  <c r="F6" i="16"/>
  <c r="F7" i="16" s="1"/>
  <c r="E6" i="16"/>
  <c r="D6" i="16"/>
  <c r="B6" i="16"/>
  <c r="B7" i="16" s="1"/>
  <c r="J4" i="16"/>
  <c r="C35" i="15"/>
  <c r="D35" i="15"/>
  <c r="E35" i="15"/>
  <c r="F35" i="15"/>
  <c r="B35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B29" i="15"/>
  <c r="C19" i="15"/>
  <c r="D19" i="15"/>
  <c r="E19" i="15"/>
  <c r="F19" i="15"/>
  <c r="G19" i="15"/>
  <c r="H19" i="15"/>
  <c r="B19" i="15"/>
  <c r="C5" i="15"/>
  <c r="D5" i="15"/>
  <c r="D7" i="15" s="1"/>
  <c r="E5" i="15"/>
  <c r="E7" i="15" s="1"/>
  <c r="F5" i="15"/>
  <c r="G5" i="15"/>
  <c r="H5" i="15"/>
  <c r="I5" i="15"/>
  <c r="B5" i="15"/>
  <c r="G34" i="15"/>
  <c r="R28" i="15"/>
  <c r="H22" i="15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I21" i="15"/>
  <c r="I20" i="15"/>
  <c r="I18" i="15"/>
  <c r="C13" i="15"/>
  <c r="C12" i="15"/>
  <c r="F6" i="15"/>
  <c r="F7" i="15" s="1"/>
  <c r="E6" i="15"/>
  <c r="D6" i="15"/>
  <c r="B6" i="15"/>
  <c r="B7" i="15" s="1"/>
  <c r="J4" i="15"/>
  <c r="C35" i="14"/>
  <c r="D35" i="14"/>
  <c r="E35" i="14"/>
  <c r="F35" i="14"/>
  <c r="B35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B29" i="14"/>
  <c r="C19" i="14"/>
  <c r="D19" i="14"/>
  <c r="E19" i="14"/>
  <c r="F19" i="14"/>
  <c r="G19" i="14"/>
  <c r="H19" i="14"/>
  <c r="B19" i="14"/>
  <c r="C5" i="14"/>
  <c r="D5" i="14"/>
  <c r="D7" i="14" s="1"/>
  <c r="E5" i="14"/>
  <c r="F5" i="14"/>
  <c r="G5" i="14"/>
  <c r="H5" i="14"/>
  <c r="I5" i="14"/>
  <c r="B5" i="14"/>
  <c r="G34" i="14"/>
  <c r="R28" i="14"/>
  <c r="H22" i="14"/>
  <c r="H23" i="14" s="1"/>
  <c r="G22" i="14"/>
  <c r="G23" i="14" s="1"/>
  <c r="F22" i="14"/>
  <c r="F23" i="14" s="1"/>
  <c r="E22" i="14"/>
  <c r="E23" i="14" s="1"/>
  <c r="D22" i="14"/>
  <c r="D23" i="14" s="1"/>
  <c r="C22" i="14"/>
  <c r="C23" i="14" s="1"/>
  <c r="B22" i="14"/>
  <c r="B23" i="14" s="1"/>
  <c r="I21" i="14"/>
  <c r="I20" i="14"/>
  <c r="I18" i="14"/>
  <c r="C13" i="14"/>
  <c r="C12" i="14"/>
  <c r="F6" i="14"/>
  <c r="F7" i="14" s="1"/>
  <c r="E6" i="14"/>
  <c r="D6" i="14"/>
  <c r="B6" i="14"/>
  <c r="B7" i="14" s="1"/>
  <c r="E7" i="14"/>
  <c r="J4" i="14"/>
  <c r="C35" i="13"/>
  <c r="D35" i="13"/>
  <c r="E35" i="13"/>
  <c r="F35" i="13"/>
  <c r="B35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B29" i="13"/>
  <c r="R28" i="13"/>
  <c r="C21" i="13"/>
  <c r="D21" i="13"/>
  <c r="E21" i="13"/>
  <c r="F21" i="13"/>
  <c r="G21" i="13"/>
  <c r="H21" i="13"/>
  <c r="B21" i="13"/>
  <c r="C19" i="13"/>
  <c r="D19" i="13"/>
  <c r="E19" i="13"/>
  <c r="F19" i="13"/>
  <c r="G19" i="13"/>
  <c r="H19" i="13"/>
  <c r="B19" i="13"/>
  <c r="C5" i="13"/>
  <c r="D5" i="13"/>
  <c r="D7" i="13" s="1"/>
  <c r="E5" i="13"/>
  <c r="F5" i="13"/>
  <c r="G5" i="13"/>
  <c r="H5" i="13"/>
  <c r="I5" i="13"/>
  <c r="B5" i="13"/>
  <c r="G34" i="13"/>
  <c r="H22" i="13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I20" i="13"/>
  <c r="I18" i="13"/>
  <c r="C13" i="13"/>
  <c r="C12" i="13"/>
  <c r="F6" i="13"/>
  <c r="F7" i="13" s="1"/>
  <c r="E6" i="13"/>
  <c r="D6" i="13"/>
  <c r="B6" i="13"/>
  <c r="B7" i="13" s="1"/>
  <c r="E7" i="13"/>
  <c r="J4" i="13"/>
  <c r="C41" i="12"/>
  <c r="D41" i="12"/>
  <c r="E41" i="12"/>
  <c r="G41" i="12" s="1"/>
  <c r="F41" i="12"/>
  <c r="B41" i="12"/>
  <c r="C35" i="12"/>
  <c r="D35" i="12"/>
  <c r="E35" i="12"/>
  <c r="F35" i="12"/>
  <c r="G35" i="12"/>
  <c r="H35" i="12"/>
  <c r="B35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B29" i="12"/>
  <c r="C19" i="12"/>
  <c r="D19" i="12"/>
  <c r="E19" i="12"/>
  <c r="F19" i="12"/>
  <c r="G19" i="12"/>
  <c r="H19" i="12"/>
  <c r="B19" i="12"/>
  <c r="C5" i="12"/>
  <c r="D5" i="12"/>
  <c r="D7" i="12" s="1"/>
  <c r="E5" i="12"/>
  <c r="E7" i="12" s="1"/>
  <c r="F5" i="12"/>
  <c r="G5" i="12"/>
  <c r="H5" i="12"/>
  <c r="I5" i="12"/>
  <c r="B5" i="12"/>
  <c r="G40" i="12"/>
  <c r="I34" i="12"/>
  <c r="R28" i="12"/>
  <c r="H22" i="12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I21" i="12"/>
  <c r="I20" i="12"/>
  <c r="I18" i="12"/>
  <c r="C13" i="12"/>
  <c r="C12" i="12"/>
  <c r="F6" i="12"/>
  <c r="F7" i="12" s="1"/>
  <c r="E6" i="12"/>
  <c r="D6" i="12"/>
  <c r="B6" i="12"/>
  <c r="B7" i="12" s="1"/>
  <c r="J4" i="12"/>
  <c r="C35" i="11"/>
  <c r="D35" i="11"/>
  <c r="E35" i="11"/>
  <c r="F35" i="11"/>
  <c r="B35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B29" i="11"/>
  <c r="C19" i="11"/>
  <c r="D19" i="11"/>
  <c r="E19" i="11"/>
  <c r="F19" i="11"/>
  <c r="G19" i="11"/>
  <c r="H19" i="11"/>
  <c r="B19" i="11"/>
  <c r="C5" i="11"/>
  <c r="D5" i="11"/>
  <c r="D7" i="11" s="1"/>
  <c r="E5" i="11"/>
  <c r="E7" i="11" s="1"/>
  <c r="F5" i="11"/>
  <c r="G5" i="11"/>
  <c r="H5" i="11"/>
  <c r="I5" i="11"/>
  <c r="B5" i="11"/>
  <c r="G34" i="11"/>
  <c r="R28" i="11"/>
  <c r="H22" i="1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I21" i="11"/>
  <c r="I20" i="11"/>
  <c r="I18" i="11"/>
  <c r="C13" i="11"/>
  <c r="C12" i="11"/>
  <c r="F6" i="11"/>
  <c r="F7" i="11" s="1"/>
  <c r="E6" i="11"/>
  <c r="D6" i="11"/>
  <c r="B6" i="11"/>
  <c r="B7" i="11" s="1"/>
  <c r="J4" i="11"/>
  <c r="C35" i="10"/>
  <c r="D35" i="10"/>
  <c r="E35" i="10"/>
  <c r="F35" i="10"/>
  <c r="B35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B29" i="10"/>
  <c r="C19" i="10"/>
  <c r="D19" i="10"/>
  <c r="E19" i="10"/>
  <c r="F19" i="10"/>
  <c r="G19" i="10"/>
  <c r="H19" i="10"/>
  <c r="B19" i="10"/>
  <c r="C5" i="10"/>
  <c r="D5" i="10"/>
  <c r="E5" i="10"/>
  <c r="E7" i="10" s="1"/>
  <c r="F5" i="10"/>
  <c r="G5" i="10"/>
  <c r="H5" i="10"/>
  <c r="I5" i="10"/>
  <c r="B5" i="10"/>
  <c r="G34" i="10"/>
  <c r="R28" i="10"/>
  <c r="H22" i="10"/>
  <c r="H23" i="10" s="1"/>
  <c r="G22" i="10"/>
  <c r="G23" i="10" s="1"/>
  <c r="F22" i="10"/>
  <c r="F23" i="10" s="1"/>
  <c r="E22" i="10"/>
  <c r="E23" i="10" s="1"/>
  <c r="D22" i="10"/>
  <c r="D23" i="10" s="1"/>
  <c r="C22" i="10"/>
  <c r="C23" i="10" s="1"/>
  <c r="B22" i="10"/>
  <c r="B23" i="10" s="1"/>
  <c r="I21" i="10"/>
  <c r="I20" i="10"/>
  <c r="I18" i="10"/>
  <c r="C13" i="10"/>
  <c r="C12" i="10"/>
  <c r="F6" i="10"/>
  <c r="F7" i="10" s="1"/>
  <c r="E6" i="10"/>
  <c r="D6" i="10"/>
  <c r="B6" i="10"/>
  <c r="B7" i="10" s="1"/>
  <c r="D7" i="10"/>
  <c r="J4" i="10"/>
  <c r="C35" i="9"/>
  <c r="D35" i="9"/>
  <c r="E35" i="9"/>
  <c r="F35" i="9"/>
  <c r="B35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B29" i="9"/>
  <c r="B22" i="9"/>
  <c r="B23" i="9" s="1"/>
  <c r="C19" i="9"/>
  <c r="D19" i="9"/>
  <c r="E19" i="9"/>
  <c r="F19" i="9"/>
  <c r="G19" i="9"/>
  <c r="H19" i="9"/>
  <c r="B19" i="9"/>
  <c r="C5" i="9"/>
  <c r="D5" i="9"/>
  <c r="D7" i="9" s="1"/>
  <c r="E5" i="9"/>
  <c r="E7" i="9" s="1"/>
  <c r="F5" i="9"/>
  <c r="G5" i="9"/>
  <c r="H5" i="9"/>
  <c r="I5" i="9"/>
  <c r="B5" i="9"/>
  <c r="G34" i="9"/>
  <c r="R28" i="9"/>
  <c r="H22" i="9"/>
  <c r="H23" i="9" s="1"/>
  <c r="G22" i="9"/>
  <c r="G23" i="9" s="1"/>
  <c r="F22" i="9"/>
  <c r="F23" i="9" s="1"/>
  <c r="E22" i="9"/>
  <c r="E23" i="9" s="1"/>
  <c r="D22" i="9"/>
  <c r="D23" i="9" s="1"/>
  <c r="C22" i="9"/>
  <c r="C23" i="9" s="1"/>
  <c r="I21" i="9"/>
  <c r="I20" i="9"/>
  <c r="I18" i="9"/>
  <c r="C13" i="9"/>
  <c r="C12" i="9"/>
  <c r="F6" i="9"/>
  <c r="F7" i="9" s="1"/>
  <c r="E6" i="9"/>
  <c r="D6" i="9"/>
  <c r="B6" i="9"/>
  <c r="B7" i="9" s="1"/>
  <c r="J4" i="9"/>
  <c r="C35" i="8"/>
  <c r="D35" i="8"/>
  <c r="E35" i="8"/>
  <c r="F35" i="8"/>
  <c r="B35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B29" i="8"/>
  <c r="C21" i="8"/>
  <c r="D21" i="8"/>
  <c r="E21" i="8"/>
  <c r="F21" i="8"/>
  <c r="G21" i="8"/>
  <c r="H21" i="8"/>
  <c r="B21" i="8"/>
  <c r="C19" i="8"/>
  <c r="D19" i="8"/>
  <c r="E19" i="8"/>
  <c r="F19" i="8"/>
  <c r="G19" i="8"/>
  <c r="H19" i="8"/>
  <c r="B19" i="8"/>
  <c r="C5" i="8"/>
  <c r="D5" i="8"/>
  <c r="D7" i="8" s="1"/>
  <c r="E5" i="8"/>
  <c r="E7" i="8" s="1"/>
  <c r="F5" i="8"/>
  <c r="G5" i="8"/>
  <c r="H5" i="8"/>
  <c r="I5" i="8"/>
  <c r="B5" i="8"/>
  <c r="G34" i="8"/>
  <c r="R28" i="8"/>
  <c r="H22" i="8"/>
  <c r="H23" i="8" s="1"/>
  <c r="G22" i="8"/>
  <c r="G23" i="8" s="1"/>
  <c r="F22" i="8"/>
  <c r="F23" i="8" s="1"/>
  <c r="E22" i="8"/>
  <c r="E23" i="8" s="1"/>
  <c r="D22" i="8"/>
  <c r="D23" i="8" s="1"/>
  <c r="C22" i="8"/>
  <c r="C23" i="8" s="1"/>
  <c r="B22" i="8"/>
  <c r="B23" i="8" s="1"/>
  <c r="I20" i="8"/>
  <c r="I18" i="8"/>
  <c r="C13" i="8"/>
  <c r="C12" i="8"/>
  <c r="F6" i="8"/>
  <c r="F7" i="8" s="1"/>
  <c r="E6" i="8"/>
  <c r="D6" i="8"/>
  <c r="B6" i="8"/>
  <c r="B7" i="8" s="1"/>
  <c r="J4" i="8"/>
  <c r="C35" i="7"/>
  <c r="D35" i="7"/>
  <c r="E35" i="7"/>
  <c r="F35" i="7"/>
  <c r="B35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B29" i="7"/>
  <c r="C21" i="7"/>
  <c r="D21" i="7"/>
  <c r="E21" i="7"/>
  <c r="F21" i="7"/>
  <c r="G21" i="7"/>
  <c r="H21" i="7"/>
  <c r="B21" i="7"/>
  <c r="C19" i="7"/>
  <c r="D19" i="7"/>
  <c r="E19" i="7"/>
  <c r="F19" i="7"/>
  <c r="G19" i="7"/>
  <c r="H19" i="7"/>
  <c r="B19" i="7"/>
  <c r="C5" i="7"/>
  <c r="D5" i="7"/>
  <c r="E5" i="7"/>
  <c r="E7" i="7" s="1"/>
  <c r="F5" i="7"/>
  <c r="G5" i="7"/>
  <c r="H5" i="7"/>
  <c r="I5" i="7"/>
  <c r="B5" i="7"/>
  <c r="G34" i="7"/>
  <c r="R28" i="7"/>
  <c r="H22" i="7"/>
  <c r="H23" i="7" s="1"/>
  <c r="G22" i="7"/>
  <c r="G23" i="7" s="1"/>
  <c r="F22" i="7"/>
  <c r="F23" i="7" s="1"/>
  <c r="E22" i="7"/>
  <c r="E23" i="7" s="1"/>
  <c r="D22" i="7"/>
  <c r="D23" i="7" s="1"/>
  <c r="C22" i="7"/>
  <c r="C23" i="7" s="1"/>
  <c r="B22" i="7"/>
  <c r="B23" i="7" s="1"/>
  <c r="I20" i="7"/>
  <c r="I18" i="7"/>
  <c r="C13" i="7"/>
  <c r="C12" i="7"/>
  <c r="F6" i="7"/>
  <c r="F7" i="7" s="1"/>
  <c r="E6" i="7"/>
  <c r="D6" i="7"/>
  <c r="B6" i="7"/>
  <c r="B7" i="7" s="1"/>
  <c r="D7" i="7"/>
  <c r="J4" i="7"/>
  <c r="C35" i="6"/>
  <c r="D35" i="6"/>
  <c r="E35" i="6"/>
  <c r="F35" i="6"/>
  <c r="B35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B29" i="6"/>
  <c r="I21" i="6"/>
  <c r="C19" i="6"/>
  <c r="D19" i="6"/>
  <c r="E19" i="6"/>
  <c r="F19" i="6"/>
  <c r="G19" i="6"/>
  <c r="H19" i="6"/>
  <c r="B19" i="6"/>
  <c r="C5" i="6"/>
  <c r="D5" i="6"/>
  <c r="D7" i="6" s="1"/>
  <c r="E5" i="6"/>
  <c r="E7" i="6" s="1"/>
  <c r="F5" i="6"/>
  <c r="G5" i="6"/>
  <c r="H5" i="6"/>
  <c r="I5" i="6"/>
  <c r="B5" i="6"/>
  <c r="G34" i="6"/>
  <c r="R28" i="6"/>
  <c r="H22" i="6"/>
  <c r="H23" i="6" s="1"/>
  <c r="G22" i="6"/>
  <c r="G23" i="6" s="1"/>
  <c r="F22" i="6"/>
  <c r="F23" i="6" s="1"/>
  <c r="E22" i="6"/>
  <c r="E23" i="6" s="1"/>
  <c r="D22" i="6"/>
  <c r="D23" i="6" s="1"/>
  <c r="C22" i="6"/>
  <c r="C23" i="6" s="1"/>
  <c r="B22" i="6"/>
  <c r="B23" i="6" s="1"/>
  <c r="I20" i="6"/>
  <c r="I18" i="6"/>
  <c r="C13" i="6"/>
  <c r="C12" i="6"/>
  <c r="F6" i="6"/>
  <c r="F7" i="6" s="1"/>
  <c r="E6" i="6"/>
  <c r="D6" i="6"/>
  <c r="B6" i="6"/>
  <c r="B7" i="6" s="1"/>
  <c r="J4" i="6"/>
  <c r="I21" i="18" l="1"/>
  <c r="G35" i="18"/>
  <c r="I19" i="17"/>
  <c r="G35" i="17"/>
  <c r="G35" i="16"/>
  <c r="I21" i="16"/>
  <c r="G35" i="14"/>
  <c r="I22" i="13"/>
  <c r="I35" i="12"/>
  <c r="G35" i="11"/>
  <c r="J5" i="11"/>
  <c r="I19" i="11"/>
  <c r="G35" i="10"/>
  <c r="I22" i="10"/>
  <c r="R29" i="6"/>
  <c r="I22" i="6"/>
  <c r="J5" i="13"/>
  <c r="I19" i="6"/>
  <c r="I21" i="7"/>
  <c r="I19" i="13"/>
  <c r="J5" i="18"/>
  <c r="I21" i="8"/>
  <c r="I22" i="12"/>
  <c r="R29" i="13"/>
  <c r="I19" i="15"/>
  <c r="G35" i="19"/>
  <c r="R29" i="19"/>
  <c r="I21" i="19"/>
  <c r="I22" i="19"/>
  <c r="I19" i="19"/>
  <c r="I23" i="19"/>
  <c r="J5" i="19"/>
  <c r="J6" i="19"/>
  <c r="J7" i="19"/>
  <c r="R29" i="18"/>
  <c r="I22" i="18"/>
  <c r="I19" i="18"/>
  <c r="J7" i="18"/>
  <c r="I23" i="18"/>
  <c r="J6" i="18"/>
  <c r="R29" i="17"/>
  <c r="I21" i="17"/>
  <c r="I22" i="17"/>
  <c r="J5" i="17"/>
  <c r="I23" i="17"/>
  <c r="J7" i="17"/>
  <c r="J6" i="17"/>
  <c r="R29" i="16"/>
  <c r="I22" i="16"/>
  <c r="I19" i="16"/>
  <c r="J5" i="16"/>
  <c r="J7" i="16"/>
  <c r="I23" i="16"/>
  <c r="J6" i="16"/>
  <c r="G35" i="15"/>
  <c r="R29" i="15"/>
  <c r="I22" i="15"/>
  <c r="J5" i="15"/>
  <c r="J7" i="15"/>
  <c r="I23" i="15"/>
  <c r="J6" i="15"/>
  <c r="R29" i="14"/>
  <c r="I22" i="14"/>
  <c r="I19" i="14"/>
  <c r="J5" i="14"/>
  <c r="I23" i="14"/>
  <c r="J7" i="14"/>
  <c r="J6" i="14"/>
  <c r="G35" i="13"/>
  <c r="I21" i="13"/>
  <c r="J6" i="13"/>
  <c r="J7" i="13"/>
  <c r="I23" i="13"/>
  <c r="R29" i="12"/>
  <c r="I19" i="12"/>
  <c r="I23" i="12"/>
  <c r="J5" i="12"/>
  <c r="J7" i="12"/>
  <c r="J6" i="12"/>
  <c r="R29" i="11"/>
  <c r="I22" i="11"/>
  <c r="J7" i="11"/>
  <c r="I23" i="11"/>
  <c r="J6" i="11"/>
  <c r="R29" i="10"/>
  <c r="I19" i="10"/>
  <c r="J6" i="10"/>
  <c r="J5" i="10"/>
  <c r="J7" i="10"/>
  <c r="I23" i="10"/>
  <c r="G35" i="9"/>
  <c r="R29" i="9"/>
  <c r="I22" i="9"/>
  <c r="I19" i="9"/>
  <c r="I23" i="9"/>
  <c r="J5" i="9"/>
  <c r="J7" i="9"/>
  <c r="J6" i="9"/>
  <c r="G35" i="8"/>
  <c r="R29" i="8"/>
  <c r="I22" i="8"/>
  <c r="I19" i="8"/>
  <c r="I23" i="8"/>
  <c r="J6" i="8"/>
  <c r="J5" i="8"/>
  <c r="J7" i="8"/>
  <c r="G35" i="7"/>
  <c r="R29" i="7"/>
  <c r="I22" i="7"/>
  <c r="I19" i="7"/>
  <c r="J5" i="7"/>
  <c r="I23" i="7"/>
  <c r="J7" i="7"/>
  <c r="J6" i="7"/>
  <c r="G35" i="6"/>
  <c r="I23" i="6"/>
  <c r="J5" i="6"/>
  <c r="J7" i="6"/>
  <c r="J6" i="6"/>
  <c r="C35" i="5"/>
  <c r="D35" i="5"/>
  <c r="E35" i="5"/>
  <c r="F35" i="5"/>
  <c r="B35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29" i="5"/>
  <c r="C21" i="5"/>
  <c r="D21" i="5"/>
  <c r="E21" i="5"/>
  <c r="F21" i="5"/>
  <c r="G21" i="5"/>
  <c r="H21" i="5"/>
  <c r="B21" i="5"/>
  <c r="C19" i="5"/>
  <c r="D19" i="5"/>
  <c r="E19" i="5"/>
  <c r="F19" i="5"/>
  <c r="G19" i="5"/>
  <c r="H19" i="5"/>
  <c r="B19" i="5"/>
  <c r="C5" i="5"/>
  <c r="D5" i="5"/>
  <c r="D7" i="5" s="1"/>
  <c r="E5" i="5"/>
  <c r="F5" i="5"/>
  <c r="G5" i="5"/>
  <c r="H5" i="5"/>
  <c r="I5" i="5"/>
  <c r="B5" i="5"/>
  <c r="G34" i="5"/>
  <c r="R28" i="5"/>
  <c r="H22" i="5"/>
  <c r="H23" i="5" s="1"/>
  <c r="G22" i="5"/>
  <c r="G23" i="5" s="1"/>
  <c r="F22" i="5"/>
  <c r="F23" i="5" s="1"/>
  <c r="E22" i="5"/>
  <c r="E23" i="5" s="1"/>
  <c r="D22" i="5"/>
  <c r="D23" i="5" s="1"/>
  <c r="C22" i="5"/>
  <c r="C23" i="5" s="1"/>
  <c r="B22" i="5"/>
  <c r="B23" i="5" s="1"/>
  <c r="I20" i="5"/>
  <c r="I18" i="5"/>
  <c r="C13" i="5"/>
  <c r="C12" i="5"/>
  <c r="F6" i="5"/>
  <c r="F7" i="5" s="1"/>
  <c r="E6" i="5"/>
  <c r="D6" i="5"/>
  <c r="B6" i="5"/>
  <c r="B7" i="5" s="1"/>
  <c r="E7" i="5"/>
  <c r="J4" i="5"/>
  <c r="C35" i="4"/>
  <c r="D35" i="4"/>
  <c r="E35" i="4"/>
  <c r="F35" i="4"/>
  <c r="B35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29" i="4"/>
  <c r="C19" i="4"/>
  <c r="D19" i="4"/>
  <c r="E19" i="4"/>
  <c r="F19" i="4"/>
  <c r="G19" i="4"/>
  <c r="H19" i="4"/>
  <c r="B19" i="4"/>
  <c r="C5" i="4"/>
  <c r="D5" i="4"/>
  <c r="D7" i="4" s="1"/>
  <c r="E5" i="4"/>
  <c r="F5" i="4"/>
  <c r="G5" i="4"/>
  <c r="H5" i="4"/>
  <c r="I5" i="4"/>
  <c r="B5" i="4"/>
  <c r="G34" i="4"/>
  <c r="R28" i="4"/>
  <c r="H22" i="4"/>
  <c r="H23" i="4" s="1"/>
  <c r="G22" i="4"/>
  <c r="G23" i="4" s="1"/>
  <c r="F22" i="4"/>
  <c r="F23" i="4" s="1"/>
  <c r="E22" i="4"/>
  <c r="E23" i="4" s="1"/>
  <c r="D22" i="4"/>
  <c r="D23" i="4" s="1"/>
  <c r="C22" i="4"/>
  <c r="C23" i="4" s="1"/>
  <c r="B22" i="4"/>
  <c r="B23" i="4" s="1"/>
  <c r="I21" i="4"/>
  <c r="I20" i="4"/>
  <c r="I18" i="4"/>
  <c r="C13" i="4"/>
  <c r="C12" i="4"/>
  <c r="F6" i="4"/>
  <c r="F7" i="4" s="1"/>
  <c r="E6" i="4"/>
  <c r="D6" i="4"/>
  <c r="B6" i="4"/>
  <c r="B7" i="4" s="1"/>
  <c r="E7" i="4"/>
  <c r="J4" i="4"/>
  <c r="C35" i="3"/>
  <c r="D35" i="3"/>
  <c r="E35" i="3"/>
  <c r="F35" i="3"/>
  <c r="B35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B29" i="3"/>
  <c r="C21" i="3"/>
  <c r="D21" i="3"/>
  <c r="E21" i="3"/>
  <c r="F21" i="3"/>
  <c r="G21" i="3"/>
  <c r="H21" i="3"/>
  <c r="C19" i="3"/>
  <c r="D19" i="3"/>
  <c r="E19" i="3"/>
  <c r="F19" i="3"/>
  <c r="G19" i="3"/>
  <c r="H19" i="3"/>
  <c r="B19" i="3"/>
  <c r="C5" i="3"/>
  <c r="D5" i="3"/>
  <c r="D7" i="3" s="1"/>
  <c r="E5" i="3"/>
  <c r="F5" i="3"/>
  <c r="G5" i="3"/>
  <c r="H5" i="3"/>
  <c r="I5" i="3"/>
  <c r="B5" i="3"/>
  <c r="G34" i="3"/>
  <c r="R28" i="3"/>
  <c r="H22" i="3"/>
  <c r="H23" i="3" s="1"/>
  <c r="G22" i="3"/>
  <c r="G23" i="3" s="1"/>
  <c r="F22" i="3"/>
  <c r="F23" i="3" s="1"/>
  <c r="E22" i="3"/>
  <c r="E23" i="3" s="1"/>
  <c r="D22" i="3"/>
  <c r="D23" i="3" s="1"/>
  <c r="C22" i="3"/>
  <c r="C23" i="3" s="1"/>
  <c r="B22" i="3"/>
  <c r="B23" i="3" s="1"/>
  <c r="B21" i="3"/>
  <c r="I20" i="3"/>
  <c r="I18" i="3"/>
  <c r="B13" i="3"/>
  <c r="C13" i="3" s="1"/>
  <c r="C12" i="3"/>
  <c r="F6" i="3"/>
  <c r="F7" i="3" s="1"/>
  <c r="E6" i="3"/>
  <c r="D6" i="3"/>
  <c r="B6" i="3"/>
  <c r="B7" i="3" s="1"/>
  <c r="E7" i="3"/>
  <c r="J4" i="3"/>
  <c r="C35" i="2"/>
  <c r="D35" i="2"/>
  <c r="E35" i="2"/>
  <c r="F35" i="2"/>
  <c r="B35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B29" i="2"/>
  <c r="C19" i="2"/>
  <c r="D19" i="2"/>
  <c r="E19" i="2"/>
  <c r="F19" i="2"/>
  <c r="G19" i="2"/>
  <c r="H19" i="2"/>
  <c r="B19" i="2"/>
  <c r="I21" i="5" l="1"/>
  <c r="G35" i="4"/>
  <c r="I22" i="4"/>
  <c r="I22" i="3"/>
  <c r="G35" i="5"/>
  <c r="I19" i="4"/>
  <c r="R29" i="5"/>
  <c r="I22" i="5"/>
  <c r="I19" i="5"/>
  <c r="J5" i="5"/>
  <c r="J6" i="5"/>
  <c r="J7" i="5"/>
  <c r="I23" i="5"/>
  <c r="R29" i="4"/>
  <c r="I23" i="4"/>
  <c r="J5" i="4"/>
  <c r="J6" i="4"/>
  <c r="J7" i="4"/>
  <c r="G35" i="3"/>
  <c r="R29" i="3"/>
  <c r="I21" i="3"/>
  <c r="I23" i="3"/>
  <c r="I19" i="3"/>
  <c r="J5" i="3"/>
  <c r="J7" i="3"/>
  <c r="J6" i="3"/>
  <c r="C13" i="2"/>
  <c r="C5" i="2"/>
  <c r="D5" i="2"/>
  <c r="D7" i="2" s="1"/>
  <c r="E5" i="2"/>
  <c r="E7" i="2" s="1"/>
  <c r="F5" i="2"/>
  <c r="G5" i="2"/>
  <c r="H5" i="2"/>
  <c r="I5" i="2"/>
  <c r="B5" i="2"/>
  <c r="G34" i="2"/>
  <c r="R28" i="2"/>
  <c r="H22" i="2"/>
  <c r="H23" i="2" s="1"/>
  <c r="G22" i="2"/>
  <c r="G23" i="2" s="1"/>
  <c r="F22" i="2"/>
  <c r="F23" i="2" s="1"/>
  <c r="E22" i="2"/>
  <c r="E23" i="2" s="1"/>
  <c r="D22" i="2"/>
  <c r="D23" i="2" s="1"/>
  <c r="C22" i="2"/>
  <c r="C23" i="2" s="1"/>
  <c r="B22" i="2"/>
  <c r="B23" i="2" s="1"/>
  <c r="H21" i="2"/>
  <c r="G21" i="2"/>
  <c r="F21" i="2"/>
  <c r="E21" i="2"/>
  <c r="D21" i="2"/>
  <c r="C21" i="2"/>
  <c r="B21" i="2"/>
  <c r="I20" i="2"/>
  <c r="I18" i="2"/>
  <c r="C12" i="2"/>
  <c r="F6" i="2"/>
  <c r="F7" i="2" s="1"/>
  <c r="E6" i="2"/>
  <c r="D6" i="2"/>
  <c r="B6" i="2"/>
  <c r="B7" i="2" s="1"/>
  <c r="J4" i="2"/>
  <c r="C35" i="1"/>
  <c r="D35" i="1"/>
  <c r="E35" i="1"/>
  <c r="F35" i="1"/>
  <c r="B35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29" i="1"/>
  <c r="C21" i="1"/>
  <c r="D21" i="1"/>
  <c r="E21" i="1"/>
  <c r="F21" i="1"/>
  <c r="G21" i="1"/>
  <c r="H21" i="1"/>
  <c r="B21" i="1"/>
  <c r="C19" i="1"/>
  <c r="D19" i="1"/>
  <c r="E19" i="1"/>
  <c r="F19" i="1"/>
  <c r="G19" i="1"/>
  <c r="H19" i="1"/>
  <c r="B19" i="1"/>
  <c r="G35" i="2" l="1"/>
  <c r="R29" i="2"/>
  <c r="I21" i="2"/>
  <c r="I22" i="2"/>
  <c r="I19" i="2"/>
  <c r="J5" i="2"/>
  <c r="I23" i="2"/>
  <c r="J7" i="2"/>
  <c r="J6" i="2"/>
  <c r="B13" i="1"/>
  <c r="C5" i="1"/>
  <c r="D5" i="1"/>
  <c r="E5" i="1"/>
  <c r="F5" i="1"/>
  <c r="G5" i="1"/>
  <c r="H5" i="1"/>
  <c r="I5" i="1"/>
  <c r="B5" i="1"/>
  <c r="J4" i="1" l="1"/>
  <c r="D7" i="1"/>
  <c r="E7" i="1"/>
  <c r="B6" i="1"/>
  <c r="B7" i="1" s="1"/>
  <c r="D6" i="1"/>
  <c r="E6" i="1"/>
  <c r="F6" i="1"/>
  <c r="F7" i="1" s="1"/>
  <c r="C12" i="1"/>
  <c r="I18" i="1"/>
  <c r="I20" i="1"/>
  <c r="B22" i="1"/>
  <c r="B23" i="1" s="1"/>
  <c r="C22" i="1"/>
  <c r="C23" i="1" s="1"/>
  <c r="D22" i="1"/>
  <c r="D23" i="1" s="1"/>
  <c r="E22" i="1"/>
  <c r="E23" i="1" s="1"/>
  <c r="F22" i="1"/>
  <c r="F23" i="1" s="1"/>
  <c r="G22" i="1"/>
  <c r="G23" i="1" s="1"/>
  <c r="H22" i="1"/>
  <c r="H23" i="1" s="1"/>
  <c r="R28" i="1"/>
  <c r="G34" i="1"/>
  <c r="I22" i="1" l="1"/>
  <c r="R29" i="1"/>
  <c r="I19" i="1"/>
  <c r="I21" i="1"/>
  <c r="G35" i="1"/>
  <c r="I23" i="1"/>
  <c r="C13" i="1"/>
  <c r="J7" i="1"/>
  <c r="J5" i="1"/>
  <c r="J6" i="1"/>
</calcChain>
</file>

<file path=xl/sharedStrings.xml><?xml version="1.0" encoding="utf-8"?>
<sst xmlns="http://schemas.openxmlformats.org/spreadsheetml/2006/main" count="1397" uniqueCount="86">
  <si>
    <t>合計</t>
    <phoneticPr fontId="5" type="noConversion"/>
  </si>
  <si>
    <t xml:space="preserve"> </t>
    <phoneticPr fontId="5" type="noConversion"/>
  </si>
  <si>
    <t>%</t>
  </si>
  <si>
    <t>人</t>
  </si>
  <si>
    <t>其他</t>
  </si>
  <si>
    <t>普通</t>
    <phoneticPr fontId="5" type="noConversion"/>
  </si>
  <si>
    <t>非常不滿意</t>
    <phoneticPr fontId="5" type="noConversion"/>
  </si>
  <si>
    <t>不滿意</t>
    <phoneticPr fontId="5" type="noConversion"/>
  </si>
  <si>
    <t>滿意</t>
    <phoneticPr fontId="5" type="noConversion"/>
  </si>
  <si>
    <t>非常滿意</t>
    <phoneticPr fontId="5" type="noConversion"/>
  </si>
  <si>
    <t>畢業前已有專職工作</t>
    <phoneticPr fontId="5" type="noConversion"/>
  </si>
  <si>
    <t>約6個月以上，請輸入幾個月</t>
    <phoneticPr fontId="5" type="noConversion"/>
  </si>
  <si>
    <t>約4個月以上至6個月內</t>
    <phoneticPr fontId="5" type="noConversion"/>
  </si>
  <si>
    <t>約3個月以上至4個月內</t>
    <phoneticPr fontId="5" type="noConversion"/>
  </si>
  <si>
    <t>約2個月以上至3個月內</t>
    <phoneticPr fontId="5" type="noConversion"/>
  </si>
  <si>
    <t>約1個月以上至2個月內</t>
    <phoneticPr fontId="5" type="noConversion"/>
  </si>
  <si>
    <t>約1個月內</t>
    <phoneticPr fontId="5" type="noConversion"/>
  </si>
  <si>
    <t>4、畢業後花了多久時間找到第1份工作？</t>
    <phoneticPr fontId="5" type="noConversion"/>
  </si>
  <si>
    <t>合計</t>
    <phoneticPr fontId="5" type="noConversion"/>
  </si>
  <si>
    <t>司法、法律與公共安全類</t>
    <phoneticPr fontId="5" type="noConversion"/>
  </si>
  <si>
    <t>休閒與觀光旅遊類</t>
    <phoneticPr fontId="5" type="noConversion"/>
  </si>
  <si>
    <t>個人及社會服務類</t>
    <phoneticPr fontId="5" type="noConversion"/>
  </si>
  <si>
    <t>教育與訓練類</t>
    <phoneticPr fontId="5" type="noConversion"/>
  </si>
  <si>
    <t>政府公共事務類</t>
    <phoneticPr fontId="5" type="noConversion"/>
  </si>
  <si>
    <t>行銷與銷售類</t>
    <phoneticPr fontId="5" type="noConversion"/>
  </si>
  <si>
    <t>企業經營管理類</t>
    <phoneticPr fontId="5" type="noConversion"/>
  </si>
  <si>
    <t>金融財務類</t>
    <phoneticPr fontId="5" type="noConversion"/>
  </si>
  <si>
    <t>資訊科技類</t>
    <phoneticPr fontId="5" type="noConversion"/>
  </si>
  <si>
    <t>藝文與影音傳播類</t>
    <phoneticPr fontId="5" type="noConversion"/>
  </si>
  <si>
    <t>醫療保健類</t>
    <phoneticPr fontId="5" type="noConversion"/>
  </si>
  <si>
    <t>天然資源、食品與農業類</t>
    <phoneticPr fontId="5" type="noConversion"/>
  </si>
  <si>
    <t>物流運輸類</t>
    <phoneticPr fontId="5" type="noConversion"/>
  </si>
  <si>
    <t>科學、技術、工程、數學類</t>
    <phoneticPr fontId="5" type="noConversion"/>
  </si>
  <si>
    <t>製造類</t>
    <phoneticPr fontId="5" type="noConversion"/>
  </si>
  <si>
    <t>建築營造類</t>
    <phoneticPr fontId="5" type="noConversion"/>
  </si>
  <si>
    <t>部份工時</t>
    <phoneticPr fontId="5" type="noConversion"/>
  </si>
  <si>
    <t>全職</t>
    <phoneticPr fontId="5" type="noConversion"/>
  </si>
  <si>
    <t>自由工作者</t>
    <phoneticPr fontId="5" type="noConversion"/>
  </si>
  <si>
    <t>創業</t>
    <phoneticPr fontId="5" type="noConversion"/>
  </si>
  <si>
    <t>非營利機構</t>
    <phoneticPr fontId="5" type="noConversion"/>
  </si>
  <si>
    <t>學校</t>
    <phoneticPr fontId="5" type="noConversion"/>
  </si>
  <si>
    <t>政府部門</t>
    <phoneticPr fontId="5" type="noConversion"/>
  </si>
  <si>
    <t>企業</t>
    <phoneticPr fontId="5" type="noConversion"/>
  </si>
  <si>
    <t>公務人員</t>
    <phoneticPr fontId="5" type="noConversion"/>
  </si>
  <si>
    <t xml:space="preserve"> </t>
    <phoneticPr fontId="5" type="noConversion"/>
  </si>
  <si>
    <t>家管/料理家務者</t>
    <phoneticPr fontId="5" type="noConversion"/>
  </si>
  <si>
    <t>尋找工作中</t>
    <phoneticPr fontId="5" type="noConversion"/>
  </si>
  <si>
    <t>準備考試</t>
    <phoneticPr fontId="5" type="noConversion"/>
  </si>
  <si>
    <t>全職工作</t>
    <phoneticPr fontId="5" type="noConversion"/>
  </si>
  <si>
    <t>進修中</t>
    <phoneticPr fontId="5" type="noConversion"/>
  </si>
  <si>
    <t>服役中或等待服役中</t>
    <phoneticPr fontId="5" type="noConversion"/>
  </si>
  <si>
    <t>就業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</si>
  <si>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</si>
  <si>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</si>
  <si>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</si>
  <si>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</si>
  <si>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5、對目前工作的整體滿意度為何？</t>
    <phoneticPr fontId="5" type="noConversion"/>
  </si>
  <si>
    <t>2、目前未就業的原因-準備何種類別考試?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</si>
  <si>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</si>
  <si>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</si>
  <si>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5、對目前工作的整體滿意度為何？</t>
    <phoneticPr fontId="5" type="noConversion"/>
  </si>
  <si>
    <t>3、任職的機構性質：</t>
    <phoneticPr fontId="5" type="noConversion"/>
  </si>
  <si>
    <t>4、現在工作職業類型：</t>
    <phoneticPr fontId="5" type="noConversion"/>
  </si>
  <si>
    <t>2、目前未就業的原因-準備何種類別考試?</t>
    <phoneticPr fontId="5" type="noConversion"/>
  </si>
  <si>
    <t>5、對目前工作的整體滿意度為何？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</si>
  <si>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</si>
  <si>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</si>
  <si>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</si>
  <si>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</si>
  <si>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3、任職的機構性質：</t>
    <phoneticPr fontId="5" type="noConversion"/>
  </si>
  <si>
    <t>5、對目前工作的整體滿意度為何？</t>
    <phoneticPr fontId="5" type="noConversion"/>
  </si>
  <si>
    <t>4、現在工作職業類型：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</si>
  <si>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</si>
  <si>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</si>
  <si>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2、目前未就業的原因-準備何種類別考試?</t>
    <phoneticPr fontId="5" type="noConversion"/>
  </si>
  <si>
    <t>4、現在工作職業類型：</t>
    <phoneticPr fontId="5" type="noConversion"/>
  </si>
  <si>
    <t>1、目前的工作狀況為何？</t>
    <phoneticPr fontId="5" type="noConversion"/>
  </si>
  <si>
    <t>2、目前未就業的原因-準備何種類別考試?</t>
    <phoneticPr fontId="5" type="noConversion"/>
  </si>
  <si>
    <t>2、目前未就業的原因-準備何種類別考試?</t>
    <phoneticPr fontId="5" type="noConversion"/>
  </si>
  <si>
    <t>5、對目前工作的整體滿意度為何？</t>
    <phoneticPr fontId="5" type="noConversion"/>
  </si>
  <si>
    <t>1、目前的工作狀況為何？</t>
    <phoneticPr fontId="5" type="noConversion"/>
  </si>
  <si>
    <t>3、任職的機構性質：</t>
    <phoneticPr fontId="5" type="noConversion"/>
  </si>
  <si>
    <t>1、目前的工作狀況為何？</t>
    <phoneticPr fontId="5" type="noConversion"/>
  </si>
  <si>
    <t>5、對目前工作的整體滿意度為何？</t>
    <phoneticPr fontId="5" type="noConversion"/>
  </si>
  <si>
    <t>3、任職的機構性質：</t>
    <phoneticPr fontId="5" type="noConversion"/>
  </si>
  <si>
    <t>5、對目前工作的整體滿意度為何？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</si>
</sst>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10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/>
    </xf>
    <xf numFmtId="10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10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10" fontId="4" fillId="0" borderId="0" xfId="1" applyNumberFormat="1" applyFont="1" applyBorder="1" applyAlignment="1">
      <alignment horizontal="right" vertical="center"/>
    </xf>
    <xf numFmtId="0" fontId="6" fillId="0" borderId="1" xfId="1" applyFont="1" applyBorder="1">
      <alignment vertical="center"/>
    </xf>
    <xf numFmtId="10" fontId="4" fillId="0" borderId="0" xfId="1" applyNumberFormat="1" applyFont="1" applyBorder="1" applyAlignment="1">
      <alignment horizontal="right" vertical="center" shrinkToFit="1"/>
    </xf>
    <xf numFmtId="0" fontId="2" fillId="0" borderId="0" xfId="1" applyBorder="1" applyAlignment="1">
      <alignment horizontal="center" vertical="center" shrinkToFit="1"/>
    </xf>
    <xf numFmtId="10" fontId="4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10" fontId="4" fillId="0" borderId="1" xfId="1" applyNumberFormat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10" fontId="4" fillId="0" borderId="4" xfId="1" applyNumberFormat="1" applyFon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4" fillId="0" borderId="1" xfId="1" applyFont="1" applyBorder="1" applyAlignment="1">
      <alignment vertical="center"/>
    </xf>
  </cellXfs>
  <cellStyles count="24">
    <cellStyle name="一般" xfId="0" builtinId="0"/>
    <cellStyle name="一般 10" xfId="2"/>
    <cellStyle name="一般 11" xfId="3"/>
    <cellStyle name="一般 12" xfId="4"/>
    <cellStyle name="一般 12 2" xfId="5"/>
    <cellStyle name="一般 12 3" xfId="6"/>
    <cellStyle name="一般 12 4" xfId="7"/>
    <cellStyle name="一般 12 5" xfId="8"/>
    <cellStyle name="一般 13" xfId="9"/>
    <cellStyle name="一般 14" xfId="10"/>
    <cellStyle name="一般 2" xfId="11"/>
    <cellStyle name="一般 2 2" xfId="1"/>
    <cellStyle name="一般 2 3" xfId="12"/>
    <cellStyle name="一般 2 4" xfId="13"/>
    <cellStyle name="一般 2 5" xfId="14"/>
    <cellStyle name="一般 2 6" xfId="15"/>
    <cellStyle name="一般 2 7" xfId="16"/>
    <cellStyle name="一般 3" xfId="17"/>
    <cellStyle name="一般 4" xfId="18"/>
    <cellStyle name="一般 5" xfId="19"/>
    <cellStyle name="一般 6" xfId="20"/>
    <cellStyle name="一般 7" xfId="21"/>
    <cellStyle name="一般 8" xfId="22"/>
    <cellStyle name="一般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18</v>
      </c>
    </row>
    <row r="3" spans="1:10">
      <c r="A3" s="34"/>
      <c r="B3" s="13" t="s">
        <v>48</v>
      </c>
      <c r="C3" s="13" t="s">
        <v>35</v>
      </c>
      <c r="D3" s="37"/>
      <c r="E3" s="45"/>
      <c r="F3" s="13" t="s">
        <v>47</v>
      </c>
      <c r="G3" s="13" t="s">
        <v>46</v>
      </c>
      <c r="H3" s="13" t="s">
        <v>45</v>
      </c>
      <c r="I3" s="13" t="s">
        <v>4</v>
      </c>
      <c r="J3" s="34"/>
    </row>
    <row r="4" spans="1:10">
      <c r="A4" s="13" t="s">
        <v>3</v>
      </c>
      <c r="B4" s="24">
        <v>724</v>
      </c>
      <c r="C4" s="24">
        <v>40</v>
      </c>
      <c r="D4" s="24">
        <v>18</v>
      </c>
      <c r="E4" s="24">
        <v>33</v>
      </c>
      <c r="F4" s="24">
        <v>3</v>
      </c>
      <c r="G4" s="24">
        <v>45</v>
      </c>
      <c r="H4" s="24">
        <v>12</v>
      </c>
      <c r="I4" s="24">
        <v>9</v>
      </c>
      <c r="J4" s="24">
        <f>SUM(B4:I4)</f>
        <v>884</v>
      </c>
    </row>
    <row r="5" spans="1:10">
      <c r="A5" s="13" t="s">
        <v>2</v>
      </c>
      <c r="B5" s="23">
        <f>B4/884</f>
        <v>0.8190045248868778</v>
      </c>
      <c r="C5" s="23">
        <f t="shared" ref="C5:I5" si="0">C4/884</f>
        <v>4.5248868778280542E-2</v>
      </c>
      <c r="D5" s="23">
        <f t="shared" si="0"/>
        <v>2.0361990950226245E-2</v>
      </c>
      <c r="E5" s="23">
        <f t="shared" si="0"/>
        <v>3.7330316742081447E-2</v>
      </c>
      <c r="F5" s="23">
        <f t="shared" si="0"/>
        <v>3.3936651583710408E-3</v>
      </c>
      <c r="G5" s="23">
        <f t="shared" si="0"/>
        <v>5.090497737556561E-2</v>
      </c>
      <c r="H5" s="23">
        <f t="shared" si="0"/>
        <v>1.3574660633484163E-2</v>
      </c>
      <c r="I5" s="23">
        <f t="shared" si="0"/>
        <v>1.0180995475113122E-2</v>
      </c>
      <c r="J5" s="23">
        <f>SUM(B5:I5)</f>
        <v>0.99999999999999989</v>
      </c>
    </row>
    <row r="6" spans="1:10">
      <c r="A6" s="13" t="s">
        <v>3</v>
      </c>
      <c r="B6" s="38">
        <f>SUM(B4:C4)</f>
        <v>764</v>
      </c>
      <c r="C6" s="39"/>
      <c r="D6" s="24">
        <f>D4</f>
        <v>18</v>
      </c>
      <c r="E6" s="24">
        <f>E4</f>
        <v>33</v>
      </c>
      <c r="F6" s="38">
        <f>SUM(F4:I4)</f>
        <v>69</v>
      </c>
      <c r="G6" s="40"/>
      <c r="H6" s="40"/>
      <c r="I6" s="39"/>
      <c r="J6" s="24">
        <f>SUM(B6:I6)</f>
        <v>884</v>
      </c>
    </row>
    <row r="7" spans="1:10">
      <c r="A7" s="13" t="s">
        <v>2</v>
      </c>
      <c r="B7" s="41">
        <f>B6/884</f>
        <v>0.86425339366515841</v>
      </c>
      <c r="C7" s="42"/>
      <c r="D7" s="23">
        <f>D5</f>
        <v>2.0361990950226245E-2</v>
      </c>
      <c r="E7" s="23">
        <f>E5</f>
        <v>3.7330316742081447E-2</v>
      </c>
      <c r="F7" s="41">
        <f>F6/884</f>
        <v>7.8054298642533937E-2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44</v>
      </c>
    </row>
    <row r="10" spans="1:10">
      <c r="A10" s="5" t="s">
        <v>53</v>
      </c>
    </row>
    <row r="11" spans="1:10">
      <c r="A11" s="18"/>
      <c r="B11" s="13" t="s">
        <v>43</v>
      </c>
      <c r="C11" s="13" t="s">
        <v>18</v>
      </c>
    </row>
    <row r="12" spans="1:10">
      <c r="A12" s="6" t="s">
        <v>3</v>
      </c>
      <c r="B12" s="3">
        <v>3</v>
      </c>
      <c r="C12" s="3">
        <f>SUM(B12:B12)</f>
        <v>3</v>
      </c>
    </row>
    <row r="13" spans="1:10">
      <c r="A13" s="6" t="s">
        <v>2</v>
      </c>
      <c r="B13" s="2">
        <f t="shared" ref="B13" si="1">B12/3</f>
        <v>1</v>
      </c>
      <c r="C13" s="2">
        <f>SUM(B13:B13)</f>
        <v>1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6"/>
      <c r="B17" s="13" t="s">
        <v>42</v>
      </c>
      <c r="C17" s="13" t="s">
        <v>41</v>
      </c>
      <c r="D17" s="13" t="s">
        <v>40</v>
      </c>
      <c r="E17" s="13" t="s">
        <v>39</v>
      </c>
      <c r="F17" s="13" t="s">
        <v>38</v>
      </c>
      <c r="G17" s="13" t="s">
        <v>37</v>
      </c>
      <c r="H17" s="13" t="s">
        <v>4</v>
      </c>
      <c r="I17" s="13" t="s">
        <v>18</v>
      </c>
    </row>
    <row r="18" spans="1:18">
      <c r="A18" s="29" t="s">
        <v>36</v>
      </c>
      <c r="B18" s="15">
        <v>604</v>
      </c>
      <c r="C18" s="15">
        <v>31</v>
      </c>
      <c r="D18" s="15">
        <v>13</v>
      </c>
      <c r="E18" s="15">
        <v>7</v>
      </c>
      <c r="F18" s="15">
        <v>10</v>
      </c>
      <c r="G18" s="15">
        <v>32</v>
      </c>
      <c r="H18" s="15">
        <v>27</v>
      </c>
      <c r="I18" s="15">
        <f>SUM(B18:H18)</f>
        <v>724</v>
      </c>
    </row>
    <row r="19" spans="1:18">
      <c r="A19" s="30"/>
      <c r="B19" s="14">
        <f>B18/724</f>
        <v>0.83425414364640882</v>
      </c>
      <c r="C19" s="14">
        <f t="shared" ref="C19:H19" si="2">C18/724</f>
        <v>4.2817679558011051E-2</v>
      </c>
      <c r="D19" s="14">
        <f t="shared" si="2"/>
        <v>1.7955801104972375E-2</v>
      </c>
      <c r="E19" s="14">
        <f t="shared" si="2"/>
        <v>9.6685082872928173E-3</v>
      </c>
      <c r="F19" s="14">
        <f t="shared" si="2"/>
        <v>1.3812154696132596E-2</v>
      </c>
      <c r="G19" s="14">
        <f t="shared" si="2"/>
        <v>4.4198895027624308E-2</v>
      </c>
      <c r="H19" s="14">
        <f t="shared" si="2"/>
        <v>3.7292817679558013E-2</v>
      </c>
      <c r="I19" s="14">
        <f>SUM(B19:H19)</f>
        <v>1</v>
      </c>
    </row>
    <row r="20" spans="1:18">
      <c r="A20" s="29" t="s">
        <v>35</v>
      </c>
      <c r="B20" s="15">
        <v>21</v>
      </c>
      <c r="C20" s="15">
        <v>0</v>
      </c>
      <c r="D20" s="15">
        <v>2</v>
      </c>
      <c r="E20" s="15">
        <v>1</v>
      </c>
      <c r="F20" s="15">
        <v>2</v>
      </c>
      <c r="G20" s="15">
        <v>6</v>
      </c>
      <c r="H20" s="15">
        <v>8</v>
      </c>
      <c r="I20" s="15">
        <f>SUM(B20:H20)</f>
        <v>40</v>
      </c>
    </row>
    <row r="21" spans="1:18">
      <c r="A21" s="30"/>
      <c r="B21" s="14">
        <f>B20/40</f>
        <v>0.52500000000000002</v>
      </c>
      <c r="C21" s="14">
        <f t="shared" ref="C21:H21" si="3">C20/40</f>
        <v>0</v>
      </c>
      <c r="D21" s="14">
        <f t="shared" si="3"/>
        <v>0.05</v>
      </c>
      <c r="E21" s="14">
        <f t="shared" si="3"/>
        <v>2.5000000000000001E-2</v>
      </c>
      <c r="F21" s="14">
        <f t="shared" si="3"/>
        <v>0.05</v>
      </c>
      <c r="G21" s="14">
        <f t="shared" si="3"/>
        <v>0.15</v>
      </c>
      <c r="H21" s="14">
        <f t="shared" si="3"/>
        <v>0.2</v>
      </c>
      <c r="I21" s="14">
        <f>SUM(B21:H21)</f>
        <v>1.0000000000000002</v>
      </c>
    </row>
    <row r="22" spans="1:18">
      <c r="A22" s="29" t="s">
        <v>18</v>
      </c>
      <c r="B22" s="15">
        <f t="shared" ref="B22:I22" si="4">SUM(B18+B20)</f>
        <v>625</v>
      </c>
      <c r="C22" s="15">
        <f t="shared" si="4"/>
        <v>31</v>
      </c>
      <c r="D22" s="15">
        <f t="shared" si="4"/>
        <v>15</v>
      </c>
      <c r="E22" s="15">
        <f t="shared" si="4"/>
        <v>8</v>
      </c>
      <c r="F22" s="15">
        <f t="shared" si="4"/>
        <v>12</v>
      </c>
      <c r="G22" s="15">
        <f t="shared" si="4"/>
        <v>38</v>
      </c>
      <c r="H22" s="15">
        <f t="shared" si="4"/>
        <v>35</v>
      </c>
      <c r="I22" s="15">
        <f t="shared" si="4"/>
        <v>764</v>
      </c>
    </row>
    <row r="23" spans="1:18">
      <c r="A23" s="30"/>
      <c r="B23" s="14">
        <f>B22/764</f>
        <v>0.81806282722513091</v>
      </c>
      <c r="C23" s="14">
        <f t="shared" ref="C23:H23" si="5">C22/764</f>
        <v>4.0575916230366493E-2</v>
      </c>
      <c r="D23" s="14">
        <f t="shared" si="5"/>
        <v>1.9633507853403141E-2</v>
      </c>
      <c r="E23" s="14">
        <f t="shared" si="5"/>
        <v>1.0471204188481676E-2</v>
      </c>
      <c r="F23" s="14">
        <f t="shared" si="5"/>
        <v>1.5706806282722512E-2</v>
      </c>
      <c r="G23" s="14">
        <f t="shared" si="5"/>
        <v>4.9738219895287955E-2</v>
      </c>
      <c r="H23" s="14">
        <f t="shared" si="5"/>
        <v>4.581151832460733E-2</v>
      </c>
      <c r="I23" s="14">
        <f>SUM(B23:H23)</f>
        <v>0.99999999999999989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55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18</v>
      </c>
    </row>
    <row r="28" spans="1:18">
      <c r="A28" s="6" t="s">
        <v>3</v>
      </c>
      <c r="B28" s="3">
        <v>57</v>
      </c>
      <c r="C28" s="3">
        <v>62</v>
      </c>
      <c r="D28" s="3">
        <v>125</v>
      </c>
      <c r="E28" s="3">
        <v>25</v>
      </c>
      <c r="F28" s="3">
        <v>69</v>
      </c>
      <c r="G28" s="3">
        <v>7</v>
      </c>
      <c r="H28" s="3">
        <v>75</v>
      </c>
      <c r="I28" s="3">
        <v>38</v>
      </c>
      <c r="J28" s="3">
        <v>16</v>
      </c>
      <c r="K28" s="3">
        <v>16</v>
      </c>
      <c r="L28" s="3">
        <v>78</v>
      </c>
      <c r="M28" s="3">
        <v>25</v>
      </c>
      <c r="N28" s="3">
        <v>18</v>
      </c>
      <c r="O28" s="3">
        <v>4</v>
      </c>
      <c r="P28" s="3">
        <v>141</v>
      </c>
      <c r="Q28" s="3">
        <v>8</v>
      </c>
      <c r="R28" s="3">
        <f>SUM(B28:Q28)</f>
        <v>764</v>
      </c>
    </row>
    <row r="29" spans="1:18">
      <c r="A29" s="6" t="s">
        <v>2</v>
      </c>
      <c r="B29" s="2">
        <f>B28/764</f>
        <v>7.4607329842931933E-2</v>
      </c>
      <c r="C29" s="2">
        <f t="shared" ref="C29:Q29" si="6">C28/764</f>
        <v>8.1151832460732987E-2</v>
      </c>
      <c r="D29" s="2">
        <f t="shared" si="6"/>
        <v>0.16361256544502617</v>
      </c>
      <c r="E29" s="2">
        <f t="shared" si="6"/>
        <v>3.2722513089005235E-2</v>
      </c>
      <c r="F29" s="2">
        <f t="shared" si="6"/>
        <v>9.0314136125654448E-2</v>
      </c>
      <c r="G29" s="2">
        <f t="shared" si="6"/>
        <v>9.1623036649214652E-3</v>
      </c>
      <c r="H29" s="2">
        <f t="shared" si="6"/>
        <v>9.8167539267015713E-2</v>
      </c>
      <c r="I29" s="2">
        <f t="shared" si="6"/>
        <v>4.9738219895287955E-2</v>
      </c>
      <c r="J29" s="2">
        <f t="shared" si="6"/>
        <v>2.0942408376963352E-2</v>
      </c>
      <c r="K29" s="2">
        <f t="shared" si="6"/>
        <v>2.0942408376963352E-2</v>
      </c>
      <c r="L29" s="2">
        <f t="shared" si="6"/>
        <v>0.10209424083769633</v>
      </c>
      <c r="M29" s="2">
        <f t="shared" si="6"/>
        <v>3.2722513089005235E-2</v>
      </c>
      <c r="N29" s="2">
        <f t="shared" si="6"/>
        <v>2.356020942408377E-2</v>
      </c>
      <c r="O29" s="2">
        <f t="shared" si="6"/>
        <v>5.235602094240838E-3</v>
      </c>
      <c r="P29" s="2">
        <f t="shared" si="6"/>
        <v>0.18455497382198952</v>
      </c>
      <c r="Q29" s="2">
        <f t="shared" si="6"/>
        <v>1.0471204188481676E-2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13" t="s">
        <v>9</v>
      </c>
      <c r="C33" s="13" t="s">
        <v>8</v>
      </c>
      <c r="D33" s="13" t="s">
        <v>5</v>
      </c>
      <c r="E33" s="13" t="s">
        <v>7</v>
      </c>
      <c r="F33" s="13" t="s">
        <v>6</v>
      </c>
      <c r="G33" s="13" t="s">
        <v>0</v>
      </c>
    </row>
    <row r="34" spans="1:7">
      <c r="A34" s="6" t="s">
        <v>3</v>
      </c>
      <c r="B34" s="3">
        <v>113</v>
      </c>
      <c r="C34" s="3">
        <v>374</v>
      </c>
      <c r="D34" s="3">
        <v>265</v>
      </c>
      <c r="E34" s="3">
        <v>9</v>
      </c>
      <c r="F34" s="3">
        <v>3</v>
      </c>
      <c r="G34" s="3">
        <f>SUM(B34:F34)</f>
        <v>764</v>
      </c>
    </row>
    <row r="35" spans="1:7">
      <c r="A35" s="6" t="s">
        <v>2</v>
      </c>
      <c r="B35" s="2">
        <f>B34/764</f>
        <v>0.14790575916230367</v>
      </c>
      <c r="C35" s="2">
        <f t="shared" ref="C35:F35" si="7">C34/764</f>
        <v>0.48952879581151831</v>
      </c>
      <c r="D35" s="2">
        <f t="shared" si="7"/>
        <v>0.34685863874345552</v>
      </c>
      <c r="E35" s="2">
        <f t="shared" si="7"/>
        <v>1.1780104712041885E-2</v>
      </c>
      <c r="F35" s="2">
        <f t="shared" si="7"/>
        <v>3.9267015706806281E-3</v>
      </c>
      <c r="G35" s="2">
        <f>SUM(B35:F35)</f>
        <v>1</v>
      </c>
    </row>
  </sheetData>
  <mergeCells count="13">
    <mergeCell ref="A22:A23"/>
    <mergeCell ref="J2:J3"/>
    <mergeCell ref="A18:A19"/>
    <mergeCell ref="A20:A21"/>
    <mergeCell ref="A2:A3"/>
    <mergeCell ref="B2:C2"/>
    <mergeCell ref="D2:D3"/>
    <mergeCell ref="B6:C6"/>
    <mergeCell ref="F6:I6"/>
    <mergeCell ref="B7:C7"/>
    <mergeCell ref="F7:I7"/>
    <mergeCell ref="E2:E3"/>
    <mergeCell ref="F2:I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f>SUM(B4:I4)</f>
        <v>2</v>
      </c>
    </row>
    <row r="5" spans="1:10">
      <c r="A5" s="25" t="s">
        <v>2</v>
      </c>
      <c r="B5" s="23">
        <f>B4/2</f>
        <v>1</v>
      </c>
      <c r="C5" s="23">
        <f t="shared" ref="C5:I5" si="0">C4/2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2</v>
      </c>
      <c r="C6" s="39"/>
      <c r="D6" s="24">
        <f>D4</f>
        <v>0</v>
      </c>
      <c r="E6" s="24">
        <f>E4</f>
        <v>0</v>
      </c>
      <c r="F6" s="38">
        <f>SUM(F4:I4)</f>
        <v>0</v>
      </c>
      <c r="G6" s="40"/>
      <c r="H6" s="40"/>
      <c r="I6" s="39"/>
      <c r="J6" s="24">
        <f>SUM(B6:I6)</f>
        <v>2</v>
      </c>
    </row>
    <row r="7" spans="1:10">
      <c r="A7" s="25" t="s">
        <v>2</v>
      </c>
      <c r="B7" s="41">
        <f>B6/2</f>
        <v>1</v>
      </c>
      <c r="C7" s="42"/>
      <c r="D7" s="23">
        <f>D5</f>
        <v>0</v>
      </c>
      <c r="E7" s="23">
        <f>E5</f>
        <v>0</v>
      </c>
      <c r="F7" s="41">
        <f>F6/2</f>
        <v>0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1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SUM(B18:H18)</f>
        <v>2</v>
      </c>
    </row>
    <row r="19" spans="1:18">
      <c r="A19" s="30"/>
      <c r="B19" s="14">
        <f>B18/2</f>
        <v>0.5</v>
      </c>
      <c r="C19" s="14">
        <f t="shared" ref="C19:H19" si="1">C18/2</f>
        <v>0.5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1</v>
      </c>
      <c r="C22" s="15">
        <f t="shared" si="2"/>
        <v>1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2</v>
      </c>
    </row>
    <row r="23" spans="1:18">
      <c r="A23" s="30"/>
      <c r="B23" s="14">
        <f>B22/2</f>
        <v>0.5</v>
      </c>
      <c r="C23" s="14">
        <f t="shared" ref="C23:H23" si="3">C22/2</f>
        <v>0.5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2</v>
      </c>
    </row>
    <row r="29" spans="1:18">
      <c r="A29" s="9" t="s">
        <v>2</v>
      </c>
      <c r="B29" s="2">
        <f>B28/2</f>
        <v>0</v>
      </c>
      <c r="C29" s="2">
        <f t="shared" ref="C29:Q29" si="4">C28/2</f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0.5</v>
      </c>
      <c r="M29" s="2">
        <f t="shared" si="4"/>
        <v>0.5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0</v>
      </c>
      <c r="C34" s="3">
        <v>0</v>
      </c>
      <c r="D34" s="3">
        <v>2</v>
      </c>
      <c r="E34" s="3">
        <v>0</v>
      </c>
      <c r="F34" s="3">
        <v>0</v>
      </c>
      <c r="G34" s="3">
        <f>SUM(B34:F34)</f>
        <v>2</v>
      </c>
    </row>
    <row r="35" spans="1:7">
      <c r="A35" s="9" t="s">
        <v>2</v>
      </c>
      <c r="B35" s="2">
        <f>B34/2</f>
        <v>0</v>
      </c>
      <c r="C35" s="2">
        <f t="shared" ref="C35:F35" si="5">C34/2</f>
        <v>0</v>
      </c>
      <c r="D35" s="2">
        <f t="shared" si="5"/>
        <v>1</v>
      </c>
      <c r="E35" s="2">
        <f t="shared" si="5"/>
        <v>0</v>
      </c>
      <c r="F35" s="2">
        <f t="shared" si="5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25</v>
      </c>
      <c r="C4" s="24">
        <v>0</v>
      </c>
      <c r="D4" s="24">
        <v>0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f>SUM(B4:I4)</f>
        <v>26</v>
      </c>
    </row>
    <row r="5" spans="1:10">
      <c r="A5" s="25" t="s">
        <v>2</v>
      </c>
      <c r="B5" s="23">
        <f>B4/26</f>
        <v>0.96153846153846156</v>
      </c>
      <c r="C5" s="23">
        <f t="shared" ref="C5:I5" si="0">C4/26</f>
        <v>0</v>
      </c>
      <c r="D5" s="23">
        <f t="shared" si="0"/>
        <v>0</v>
      </c>
      <c r="E5" s="23">
        <f t="shared" si="0"/>
        <v>3.8461538461538464E-2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25</v>
      </c>
      <c r="C6" s="39"/>
      <c r="D6" s="24">
        <f>D4</f>
        <v>0</v>
      </c>
      <c r="E6" s="24">
        <f>E4</f>
        <v>1</v>
      </c>
      <c r="F6" s="38">
        <f>SUM(F4:I4)</f>
        <v>0</v>
      </c>
      <c r="G6" s="40"/>
      <c r="H6" s="40"/>
      <c r="I6" s="39"/>
      <c r="J6" s="24">
        <f>SUM(B6:I6)</f>
        <v>26</v>
      </c>
    </row>
    <row r="7" spans="1:10">
      <c r="A7" s="25" t="s">
        <v>2</v>
      </c>
      <c r="B7" s="41">
        <f>B6/26</f>
        <v>0.96153846153846156</v>
      </c>
      <c r="C7" s="42"/>
      <c r="D7" s="23">
        <f>D5</f>
        <v>0</v>
      </c>
      <c r="E7" s="23">
        <f>E5</f>
        <v>3.8461538461538464E-2</v>
      </c>
      <c r="F7" s="41">
        <f>F6/26</f>
        <v>0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13</v>
      </c>
      <c r="C18" s="15">
        <v>1</v>
      </c>
      <c r="D18" s="15">
        <v>5</v>
      </c>
      <c r="E18" s="15">
        <v>0</v>
      </c>
      <c r="F18" s="15">
        <v>1</v>
      </c>
      <c r="G18" s="15">
        <v>3</v>
      </c>
      <c r="H18" s="15">
        <v>2</v>
      </c>
      <c r="I18" s="15">
        <f>SUM(B18:H18)</f>
        <v>25</v>
      </c>
    </row>
    <row r="19" spans="1:18">
      <c r="A19" s="30"/>
      <c r="B19" s="14">
        <f>B18/25</f>
        <v>0.52</v>
      </c>
      <c r="C19" s="14">
        <f t="shared" ref="C19:H19" si="1">C18/25</f>
        <v>0.04</v>
      </c>
      <c r="D19" s="14">
        <f t="shared" si="1"/>
        <v>0.2</v>
      </c>
      <c r="E19" s="14">
        <f t="shared" si="1"/>
        <v>0</v>
      </c>
      <c r="F19" s="14">
        <f t="shared" si="1"/>
        <v>0.04</v>
      </c>
      <c r="G19" s="14">
        <f t="shared" si="1"/>
        <v>0.12</v>
      </c>
      <c r="H19" s="14">
        <f t="shared" si="1"/>
        <v>0.08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13</v>
      </c>
      <c r="C22" s="15">
        <f t="shared" si="2"/>
        <v>1</v>
      </c>
      <c r="D22" s="15">
        <f t="shared" si="2"/>
        <v>5</v>
      </c>
      <c r="E22" s="15">
        <f t="shared" si="2"/>
        <v>0</v>
      </c>
      <c r="F22" s="15">
        <f t="shared" si="2"/>
        <v>1</v>
      </c>
      <c r="G22" s="15">
        <f t="shared" si="2"/>
        <v>3</v>
      </c>
      <c r="H22" s="15">
        <f t="shared" si="2"/>
        <v>2</v>
      </c>
      <c r="I22" s="15">
        <f t="shared" si="2"/>
        <v>25</v>
      </c>
    </row>
    <row r="23" spans="1:18">
      <c r="A23" s="30"/>
      <c r="B23" s="14">
        <f>B22/25</f>
        <v>0.52</v>
      </c>
      <c r="C23" s="14">
        <f t="shared" ref="C23:H23" si="3">C22/25</f>
        <v>0.04</v>
      </c>
      <c r="D23" s="14">
        <f t="shared" si="3"/>
        <v>0.2</v>
      </c>
      <c r="E23" s="14">
        <f t="shared" si="3"/>
        <v>0</v>
      </c>
      <c r="F23" s="14">
        <f t="shared" si="3"/>
        <v>0.04</v>
      </c>
      <c r="G23" s="14">
        <f t="shared" si="3"/>
        <v>0.12</v>
      </c>
      <c r="H23" s="14">
        <f t="shared" si="3"/>
        <v>0.08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2</v>
      </c>
      <c r="C28" s="3">
        <v>2</v>
      </c>
      <c r="D28" s="3">
        <v>0</v>
      </c>
      <c r="E28" s="3">
        <v>2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4</v>
      </c>
      <c r="L28" s="3">
        <v>2</v>
      </c>
      <c r="M28" s="3">
        <v>1</v>
      </c>
      <c r="N28" s="3">
        <v>5</v>
      </c>
      <c r="O28" s="3">
        <v>1</v>
      </c>
      <c r="P28" s="3">
        <v>3</v>
      </c>
      <c r="Q28" s="3">
        <v>1</v>
      </c>
      <c r="R28" s="3">
        <f>SUM(B28:Q28)</f>
        <v>25</v>
      </c>
    </row>
    <row r="29" spans="1:18">
      <c r="A29" s="9" t="s">
        <v>2</v>
      </c>
      <c r="B29" s="2">
        <f>B28/25</f>
        <v>0.08</v>
      </c>
      <c r="C29" s="2">
        <f t="shared" ref="C29:Q29" si="4">C28/25</f>
        <v>0.08</v>
      </c>
      <c r="D29" s="2">
        <f t="shared" si="4"/>
        <v>0</v>
      </c>
      <c r="E29" s="2">
        <f t="shared" si="4"/>
        <v>0.08</v>
      </c>
      <c r="F29" s="2">
        <f t="shared" si="4"/>
        <v>0</v>
      </c>
      <c r="G29" s="2">
        <f t="shared" si="4"/>
        <v>0</v>
      </c>
      <c r="H29" s="2">
        <f t="shared" si="4"/>
        <v>0.04</v>
      </c>
      <c r="I29" s="2">
        <f t="shared" si="4"/>
        <v>0</v>
      </c>
      <c r="J29" s="2">
        <f t="shared" si="4"/>
        <v>0.04</v>
      </c>
      <c r="K29" s="2">
        <f t="shared" si="4"/>
        <v>0.16</v>
      </c>
      <c r="L29" s="2">
        <f t="shared" si="4"/>
        <v>0.08</v>
      </c>
      <c r="M29" s="2">
        <f t="shared" si="4"/>
        <v>0.04</v>
      </c>
      <c r="N29" s="2">
        <f t="shared" si="4"/>
        <v>0.2</v>
      </c>
      <c r="O29" s="2">
        <f t="shared" si="4"/>
        <v>0.04</v>
      </c>
      <c r="P29" s="2">
        <f t="shared" si="4"/>
        <v>0.12</v>
      </c>
      <c r="Q29" s="2">
        <f t="shared" si="4"/>
        <v>0.04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0</v>
      </c>
      <c r="C34" s="3">
        <v>22</v>
      </c>
      <c r="D34" s="3">
        <v>3</v>
      </c>
      <c r="E34" s="3">
        <v>0</v>
      </c>
      <c r="F34" s="3">
        <v>0</v>
      </c>
      <c r="G34" s="3">
        <f>SUM(B34:F34)</f>
        <v>25</v>
      </c>
    </row>
    <row r="35" spans="1:7">
      <c r="A35" s="9" t="s">
        <v>2</v>
      </c>
      <c r="B35" s="2">
        <f>B34/25</f>
        <v>0</v>
      </c>
      <c r="C35" s="2">
        <f t="shared" ref="C35:F35" si="5">C34/25</f>
        <v>0.88</v>
      </c>
      <c r="D35" s="2">
        <f t="shared" si="5"/>
        <v>0.12</v>
      </c>
      <c r="E35" s="2">
        <f t="shared" si="5"/>
        <v>0</v>
      </c>
      <c r="F35" s="2">
        <f t="shared" si="5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f>SUM(B4:I4)</f>
        <v>22</v>
      </c>
    </row>
    <row r="5" spans="1:10">
      <c r="A5" s="25" t="s">
        <v>2</v>
      </c>
      <c r="B5" s="23">
        <f>B4/22</f>
        <v>1</v>
      </c>
      <c r="C5" s="23">
        <f t="shared" ref="C5:I5" si="0">C4/22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22</v>
      </c>
      <c r="C6" s="39"/>
      <c r="D6" s="24">
        <f>D4</f>
        <v>0</v>
      </c>
      <c r="E6" s="24">
        <f>E4</f>
        <v>0</v>
      </c>
      <c r="F6" s="38">
        <f>SUM(F4:I4)</f>
        <v>0</v>
      </c>
      <c r="G6" s="40"/>
      <c r="H6" s="40"/>
      <c r="I6" s="39"/>
      <c r="J6" s="24">
        <f>SUM(B6:I6)</f>
        <v>22</v>
      </c>
    </row>
    <row r="7" spans="1:10">
      <c r="A7" s="25" t="s">
        <v>2</v>
      </c>
      <c r="B7" s="41">
        <f>B6/22</f>
        <v>1</v>
      </c>
      <c r="C7" s="42"/>
      <c r="D7" s="23">
        <f>D5</f>
        <v>0</v>
      </c>
      <c r="E7" s="23">
        <f>E5</f>
        <v>0</v>
      </c>
      <c r="F7" s="41">
        <f>F6/22</f>
        <v>0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69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SUM(B18:H18)</f>
        <v>22</v>
      </c>
    </row>
    <row r="19" spans="1:18">
      <c r="A19" s="30"/>
      <c r="B19" s="14">
        <f>B18/22</f>
        <v>1</v>
      </c>
      <c r="C19" s="14">
        <f t="shared" ref="C19:H19" si="1">C18/22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22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22</v>
      </c>
    </row>
    <row r="23" spans="1:18">
      <c r="A23" s="30"/>
      <c r="B23" s="14">
        <f>B22/22</f>
        <v>1</v>
      </c>
      <c r="C23" s="14">
        <f t="shared" ref="C23:H23" si="3">C22/22</f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71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2</v>
      </c>
      <c r="I28" s="3">
        <v>1</v>
      </c>
      <c r="J28" s="3">
        <v>4</v>
      </c>
      <c r="K28" s="3">
        <v>2</v>
      </c>
      <c r="L28" s="3">
        <v>8</v>
      </c>
      <c r="M28" s="3">
        <v>0</v>
      </c>
      <c r="N28" s="3">
        <v>0</v>
      </c>
      <c r="O28" s="3">
        <v>0</v>
      </c>
      <c r="P28" s="3">
        <v>4</v>
      </c>
      <c r="Q28" s="3">
        <v>0</v>
      </c>
      <c r="R28" s="3">
        <f>SUM(B28:Q28)</f>
        <v>22</v>
      </c>
    </row>
    <row r="29" spans="1:18">
      <c r="A29" s="9" t="s">
        <v>2</v>
      </c>
      <c r="B29" s="2">
        <f>B28/22</f>
        <v>0</v>
      </c>
      <c r="C29" s="2">
        <f t="shared" ref="C29:Q29" si="4">C28/22</f>
        <v>0</v>
      </c>
      <c r="D29" s="2">
        <f t="shared" si="4"/>
        <v>0</v>
      </c>
      <c r="E29" s="2">
        <f t="shared" si="4"/>
        <v>4.5454545454545456E-2</v>
      </c>
      <c r="F29" s="2">
        <f t="shared" si="4"/>
        <v>0</v>
      </c>
      <c r="G29" s="2">
        <f t="shared" si="4"/>
        <v>0</v>
      </c>
      <c r="H29" s="2">
        <f t="shared" si="4"/>
        <v>9.0909090909090912E-2</v>
      </c>
      <c r="I29" s="2">
        <f t="shared" si="4"/>
        <v>4.5454545454545456E-2</v>
      </c>
      <c r="J29" s="2">
        <f t="shared" si="4"/>
        <v>0.18181818181818182</v>
      </c>
      <c r="K29" s="2">
        <f t="shared" si="4"/>
        <v>9.0909090909090912E-2</v>
      </c>
      <c r="L29" s="2">
        <f t="shared" si="4"/>
        <v>0.36363636363636365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4"/>
        <v>0.18181818181818182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17</v>
      </c>
    </row>
    <row r="33" spans="1:9" ht="55.2">
      <c r="A33" s="3"/>
      <c r="B33" s="16" t="s">
        <v>16</v>
      </c>
      <c r="C33" s="16" t="s">
        <v>15</v>
      </c>
      <c r="D33" s="16" t="s">
        <v>14</v>
      </c>
      <c r="E33" s="16" t="s">
        <v>13</v>
      </c>
      <c r="F33" s="16" t="s">
        <v>12</v>
      </c>
      <c r="G33" s="16" t="s">
        <v>11</v>
      </c>
      <c r="H33" s="16" t="s">
        <v>10</v>
      </c>
      <c r="I33" s="16" t="s">
        <v>0</v>
      </c>
    </row>
    <row r="34" spans="1:9">
      <c r="A34" s="9" t="s">
        <v>3</v>
      </c>
      <c r="B34" s="3">
        <v>0</v>
      </c>
      <c r="C34" s="3">
        <v>2</v>
      </c>
      <c r="D34" s="3">
        <v>2</v>
      </c>
      <c r="E34" s="3">
        <v>1</v>
      </c>
      <c r="F34" s="3">
        <v>0</v>
      </c>
      <c r="G34" s="3">
        <v>0</v>
      </c>
      <c r="H34" s="3">
        <v>17</v>
      </c>
      <c r="I34" s="3">
        <f>SUM(B34:H34)</f>
        <v>22</v>
      </c>
    </row>
    <row r="35" spans="1:9">
      <c r="A35" s="9" t="s">
        <v>2</v>
      </c>
      <c r="B35" s="2">
        <f>B34/22</f>
        <v>0</v>
      </c>
      <c r="C35" s="2">
        <f t="shared" ref="C35:H35" si="5">C34/22</f>
        <v>9.0909090909090912E-2</v>
      </c>
      <c r="D35" s="2">
        <f t="shared" si="5"/>
        <v>9.0909090909090912E-2</v>
      </c>
      <c r="E35" s="2">
        <f t="shared" si="5"/>
        <v>4.5454545454545456E-2</v>
      </c>
      <c r="F35" s="2">
        <f t="shared" si="5"/>
        <v>0</v>
      </c>
      <c r="G35" s="2">
        <f t="shared" si="5"/>
        <v>0</v>
      </c>
      <c r="H35" s="2">
        <f t="shared" si="5"/>
        <v>0.77272727272727271</v>
      </c>
      <c r="I35" s="2">
        <f>SUM(B35:H35)</f>
        <v>1</v>
      </c>
    </row>
    <row r="36" spans="1:9">
      <c r="A36" s="12"/>
      <c r="B36" s="10"/>
      <c r="C36" s="10"/>
      <c r="D36" s="10"/>
      <c r="E36" s="10"/>
      <c r="F36" s="10"/>
      <c r="G36" s="10"/>
      <c r="H36" s="10"/>
      <c r="I36" s="10"/>
    </row>
    <row r="38" spans="1:9">
      <c r="A38" s="5" t="s">
        <v>60</v>
      </c>
    </row>
    <row r="39" spans="1:9">
      <c r="A39" s="3"/>
      <c r="B39" s="25" t="s">
        <v>9</v>
      </c>
      <c r="C39" s="25" t="s">
        <v>8</v>
      </c>
      <c r="D39" s="25" t="s">
        <v>5</v>
      </c>
      <c r="E39" s="25" t="s">
        <v>7</v>
      </c>
      <c r="F39" s="25" t="s">
        <v>6</v>
      </c>
      <c r="G39" s="25" t="s">
        <v>0</v>
      </c>
    </row>
    <row r="40" spans="1:9">
      <c r="A40" s="9" t="s">
        <v>3</v>
      </c>
      <c r="B40" s="3">
        <v>0</v>
      </c>
      <c r="C40" s="3">
        <v>11</v>
      </c>
      <c r="D40" s="3">
        <v>11</v>
      </c>
      <c r="E40" s="3">
        <v>0</v>
      </c>
      <c r="F40" s="3">
        <v>0</v>
      </c>
      <c r="G40" s="3">
        <f>SUM(B40:F40)</f>
        <v>22</v>
      </c>
    </row>
    <row r="41" spans="1:9">
      <c r="A41" s="9" t="s">
        <v>2</v>
      </c>
      <c r="B41" s="2">
        <f>B40/22</f>
        <v>0</v>
      </c>
      <c r="C41" s="2">
        <f t="shared" ref="C41:F41" si="6">C40/22</f>
        <v>0.5</v>
      </c>
      <c r="D41" s="2">
        <f t="shared" si="6"/>
        <v>0.5</v>
      </c>
      <c r="E41" s="2">
        <f t="shared" si="6"/>
        <v>0</v>
      </c>
      <c r="F41" s="2">
        <f t="shared" si="6"/>
        <v>0</v>
      </c>
      <c r="G41" s="2">
        <f>SUM(B41:F41)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4</v>
      </c>
      <c r="C4" s="24">
        <v>5</v>
      </c>
      <c r="D4" s="24">
        <v>0</v>
      </c>
      <c r="E4" s="24">
        <v>0</v>
      </c>
      <c r="F4" s="24">
        <v>0</v>
      </c>
      <c r="G4" s="24">
        <v>1</v>
      </c>
      <c r="H4" s="24">
        <v>0</v>
      </c>
      <c r="I4" s="24">
        <v>0</v>
      </c>
      <c r="J4" s="24">
        <f>SUM(B4:I4)</f>
        <v>10</v>
      </c>
    </row>
    <row r="5" spans="1:10">
      <c r="A5" s="25" t="s">
        <v>2</v>
      </c>
      <c r="B5" s="23">
        <f>B4/10</f>
        <v>0.4</v>
      </c>
      <c r="C5" s="23">
        <f t="shared" ref="C5:I5" si="0">C4/10</f>
        <v>0.5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0.1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9</v>
      </c>
      <c r="C6" s="39"/>
      <c r="D6" s="24">
        <f>D4</f>
        <v>0</v>
      </c>
      <c r="E6" s="24">
        <f>E4</f>
        <v>0</v>
      </c>
      <c r="F6" s="38">
        <f>SUM(F4:I4)</f>
        <v>1</v>
      </c>
      <c r="G6" s="40"/>
      <c r="H6" s="40"/>
      <c r="I6" s="39"/>
      <c r="J6" s="24">
        <f>SUM(B6:I6)</f>
        <v>10</v>
      </c>
    </row>
    <row r="7" spans="1:10">
      <c r="A7" s="25" t="s">
        <v>2</v>
      </c>
      <c r="B7" s="41">
        <f>B6/10</f>
        <v>0.9</v>
      </c>
      <c r="C7" s="42"/>
      <c r="D7" s="23">
        <f>D5</f>
        <v>0</v>
      </c>
      <c r="E7" s="23">
        <f>E5</f>
        <v>0</v>
      </c>
      <c r="F7" s="41">
        <f>F6/10</f>
        <v>0.1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SUM(B18:H18)</f>
        <v>4</v>
      </c>
    </row>
    <row r="19" spans="1:18">
      <c r="A19" s="30"/>
      <c r="B19" s="14">
        <f>B18/4</f>
        <v>1</v>
      </c>
      <c r="C19" s="14">
        <f t="shared" ref="C19:H19" si="1">C18/4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4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5</v>
      </c>
    </row>
    <row r="21" spans="1:18">
      <c r="A21" s="30"/>
      <c r="B21" s="14">
        <f>B20/5</f>
        <v>0.8</v>
      </c>
      <c r="C21" s="14">
        <f t="shared" ref="C21:H21" si="2">C20/5</f>
        <v>0</v>
      </c>
      <c r="D21" s="14">
        <f t="shared" si="2"/>
        <v>0.2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8</v>
      </c>
      <c r="C22" s="15">
        <f t="shared" si="3"/>
        <v>0</v>
      </c>
      <c r="D22" s="15">
        <f t="shared" si="3"/>
        <v>1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9</v>
      </c>
    </row>
    <row r="23" spans="1:18">
      <c r="A23" s="30"/>
      <c r="B23" s="14">
        <f>B22/9</f>
        <v>0.88888888888888884</v>
      </c>
      <c r="C23" s="14">
        <f t="shared" ref="C23:H23" si="4">C22/9</f>
        <v>0</v>
      </c>
      <c r="D23" s="14">
        <f t="shared" si="4"/>
        <v>0.1111111111111111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2</v>
      </c>
      <c r="D28" s="3">
        <v>0</v>
      </c>
      <c r="E28" s="3">
        <v>1</v>
      </c>
      <c r="F28" s="3">
        <v>2</v>
      </c>
      <c r="G28" s="3">
        <v>0</v>
      </c>
      <c r="H28" s="3">
        <v>1</v>
      </c>
      <c r="I28" s="3">
        <v>1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9</v>
      </c>
    </row>
    <row r="29" spans="1:18">
      <c r="A29" s="9" t="s">
        <v>2</v>
      </c>
      <c r="B29" s="2">
        <f>B28/9</f>
        <v>0</v>
      </c>
      <c r="C29" s="2">
        <f t="shared" ref="C29:Q29" si="5">C28/9</f>
        <v>0.22222222222222221</v>
      </c>
      <c r="D29" s="2">
        <f t="shared" si="5"/>
        <v>0</v>
      </c>
      <c r="E29" s="2">
        <f t="shared" si="5"/>
        <v>0.1111111111111111</v>
      </c>
      <c r="F29" s="2">
        <f t="shared" si="5"/>
        <v>0.22222222222222221</v>
      </c>
      <c r="G29" s="2">
        <f t="shared" si="5"/>
        <v>0</v>
      </c>
      <c r="H29" s="2">
        <f t="shared" si="5"/>
        <v>0.1111111111111111</v>
      </c>
      <c r="I29" s="2">
        <f t="shared" si="5"/>
        <v>0.1111111111111111</v>
      </c>
      <c r="J29" s="2">
        <f t="shared" si="5"/>
        <v>0</v>
      </c>
      <c r="K29" s="2">
        <f t="shared" si="5"/>
        <v>0.1111111111111111</v>
      </c>
      <c r="L29" s="2">
        <f t="shared" si="5"/>
        <v>0.1111111111111111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>SUM(B29:Q29)</f>
        <v>1.0000000000000002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3</v>
      </c>
      <c r="C34" s="3">
        <v>6</v>
      </c>
      <c r="D34" s="3">
        <v>0</v>
      </c>
      <c r="E34" s="3">
        <v>0</v>
      </c>
      <c r="F34" s="3">
        <v>0</v>
      </c>
      <c r="G34" s="3">
        <f>SUM(B34:F34)</f>
        <v>9</v>
      </c>
    </row>
    <row r="35" spans="1:7">
      <c r="A35" s="9" t="s">
        <v>2</v>
      </c>
      <c r="B35" s="2">
        <f>B34/9</f>
        <v>0.33333333333333331</v>
      </c>
      <c r="C35" s="2">
        <f t="shared" ref="C35:F35" si="6">C34/9</f>
        <v>0.66666666666666663</v>
      </c>
      <c r="D35" s="2">
        <f t="shared" si="6"/>
        <v>0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76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25</v>
      </c>
      <c r="C4" s="24">
        <v>0</v>
      </c>
      <c r="D4" s="24">
        <v>0</v>
      </c>
      <c r="E4" s="24">
        <v>0</v>
      </c>
      <c r="F4" s="24">
        <v>0</v>
      </c>
      <c r="G4" s="24">
        <v>1</v>
      </c>
      <c r="H4" s="24">
        <v>0</v>
      </c>
      <c r="I4" s="24">
        <v>1</v>
      </c>
      <c r="J4" s="24">
        <f>SUM(B4:I4)</f>
        <v>27</v>
      </c>
    </row>
    <row r="5" spans="1:10">
      <c r="A5" s="25" t="s">
        <v>2</v>
      </c>
      <c r="B5" s="23">
        <f>B4/27</f>
        <v>0.92592592592592593</v>
      </c>
      <c r="C5" s="23">
        <f t="shared" ref="C5:I5" si="0">C4/27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3.7037037037037035E-2</v>
      </c>
      <c r="H5" s="23">
        <f t="shared" si="0"/>
        <v>0</v>
      </c>
      <c r="I5" s="23">
        <f t="shared" si="0"/>
        <v>3.7037037037037035E-2</v>
      </c>
      <c r="J5" s="23">
        <f>SUM(B5:I5)</f>
        <v>1</v>
      </c>
    </row>
    <row r="6" spans="1:10">
      <c r="A6" s="25" t="s">
        <v>3</v>
      </c>
      <c r="B6" s="38">
        <f>SUM(B4:C4)</f>
        <v>25</v>
      </c>
      <c r="C6" s="39"/>
      <c r="D6" s="24">
        <f>D4</f>
        <v>0</v>
      </c>
      <c r="E6" s="24">
        <f>E4</f>
        <v>0</v>
      </c>
      <c r="F6" s="38">
        <f>SUM(F4:I4)</f>
        <v>2</v>
      </c>
      <c r="G6" s="40"/>
      <c r="H6" s="40"/>
      <c r="I6" s="39"/>
      <c r="J6" s="24">
        <f>SUM(B6:I6)</f>
        <v>27</v>
      </c>
    </row>
    <row r="7" spans="1:10">
      <c r="A7" s="25" t="s">
        <v>2</v>
      </c>
      <c r="B7" s="41">
        <f>B6/27</f>
        <v>0.92592592592592593</v>
      </c>
      <c r="C7" s="42"/>
      <c r="D7" s="23">
        <f>D5</f>
        <v>0</v>
      </c>
      <c r="E7" s="23">
        <f>E5</f>
        <v>0</v>
      </c>
      <c r="F7" s="41">
        <f>F6/27</f>
        <v>7.407407407407407E-2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77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2</v>
      </c>
      <c r="I18" s="15">
        <f>SUM(B18:H18)</f>
        <v>25</v>
      </c>
    </row>
    <row r="19" spans="1:18">
      <c r="A19" s="30"/>
      <c r="B19" s="14">
        <f>B18/25</f>
        <v>0.92</v>
      </c>
      <c r="C19" s="14">
        <f t="shared" ref="C19:H19" si="1">C18/25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0.08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23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2</v>
      </c>
      <c r="I22" s="15">
        <f t="shared" si="2"/>
        <v>25</v>
      </c>
    </row>
    <row r="23" spans="1:18">
      <c r="A23" s="30"/>
      <c r="B23" s="14">
        <f>B22/25</f>
        <v>0.92</v>
      </c>
      <c r="C23" s="14">
        <f t="shared" ref="C23:H23" si="3">C22/25</f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0.08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2</v>
      </c>
      <c r="D28" s="3">
        <v>0</v>
      </c>
      <c r="E28" s="3">
        <v>2</v>
      </c>
      <c r="F28" s="3">
        <v>0</v>
      </c>
      <c r="G28" s="3">
        <v>3</v>
      </c>
      <c r="H28" s="3">
        <v>0</v>
      </c>
      <c r="I28" s="3">
        <v>2</v>
      </c>
      <c r="J28" s="3">
        <v>2</v>
      </c>
      <c r="K28" s="3">
        <v>1</v>
      </c>
      <c r="L28" s="3">
        <v>9</v>
      </c>
      <c r="M28" s="3">
        <v>0</v>
      </c>
      <c r="N28" s="3">
        <v>0</v>
      </c>
      <c r="O28" s="3">
        <v>1</v>
      </c>
      <c r="P28" s="3">
        <v>3</v>
      </c>
      <c r="Q28" s="3">
        <v>0</v>
      </c>
      <c r="R28" s="3">
        <f>SUM(B28:Q28)</f>
        <v>25</v>
      </c>
    </row>
    <row r="29" spans="1:18">
      <c r="A29" s="9" t="s">
        <v>2</v>
      </c>
      <c r="B29" s="2">
        <f>B28/25</f>
        <v>0</v>
      </c>
      <c r="C29" s="2">
        <f t="shared" ref="C29:Q29" si="4">C28/25</f>
        <v>0.08</v>
      </c>
      <c r="D29" s="2">
        <f t="shared" si="4"/>
        <v>0</v>
      </c>
      <c r="E29" s="2">
        <f t="shared" si="4"/>
        <v>0.08</v>
      </c>
      <c r="F29" s="2">
        <f t="shared" si="4"/>
        <v>0</v>
      </c>
      <c r="G29" s="2">
        <f t="shared" si="4"/>
        <v>0.12</v>
      </c>
      <c r="H29" s="2">
        <f t="shared" si="4"/>
        <v>0</v>
      </c>
      <c r="I29" s="2">
        <f t="shared" si="4"/>
        <v>0.08</v>
      </c>
      <c r="J29" s="2">
        <f t="shared" si="4"/>
        <v>0.08</v>
      </c>
      <c r="K29" s="2">
        <f t="shared" si="4"/>
        <v>0.04</v>
      </c>
      <c r="L29" s="2">
        <f t="shared" si="4"/>
        <v>0.36</v>
      </c>
      <c r="M29" s="2">
        <f t="shared" si="4"/>
        <v>0</v>
      </c>
      <c r="N29" s="2">
        <f t="shared" si="4"/>
        <v>0</v>
      </c>
      <c r="O29" s="2">
        <f t="shared" si="4"/>
        <v>0.04</v>
      </c>
      <c r="P29" s="2">
        <f t="shared" si="4"/>
        <v>0.12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64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5</v>
      </c>
      <c r="C34" s="3">
        <v>11</v>
      </c>
      <c r="D34" s="3">
        <v>8</v>
      </c>
      <c r="E34" s="3">
        <v>1</v>
      </c>
      <c r="F34" s="3">
        <v>0</v>
      </c>
      <c r="G34" s="3">
        <f>SUM(B34:F34)</f>
        <v>25</v>
      </c>
    </row>
    <row r="35" spans="1:7">
      <c r="A35" s="9" t="s">
        <v>2</v>
      </c>
      <c r="B35" s="2">
        <f>B34/25</f>
        <v>0.2</v>
      </c>
      <c r="C35" s="2">
        <f t="shared" ref="C35:F35" si="5">C34/25</f>
        <v>0.44</v>
      </c>
      <c r="D35" s="2">
        <f t="shared" si="5"/>
        <v>0.32</v>
      </c>
      <c r="E35" s="2">
        <f t="shared" si="5"/>
        <v>0.04</v>
      </c>
      <c r="F35" s="2">
        <f t="shared" si="5"/>
        <v>0</v>
      </c>
      <c r="G35" s="2">
        <f>SUM(B35:F35)</f>
        <v>1</v>
      </c>
    </row>
    <row r="36" spans="1:7">
      <c r="A36" s="12"/>
      <c r="B36" s="10"/>
      <c r="C36" s="10"/>
      <c r="D36" s="10"/>
      <c r="E36" s="10"/>
      <c r="F36" s="10"/>
      <c r="G36" s="10"/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f>SUM(B4:I4)</f>
        <v>28</v>
      </c>
    </row>
    <row r="5" spans="1:10">
      <c r="A5" s="25" t="s">
        <v>2</v>
      </c>
      <c r="B5" s="23">
        <f>B4/28</f>
        <v>1</v>
      </c>
      <c r="C5" s="23">
        <f t="shared" ref="C5:I5" si="0">C4/28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28</v>
      </c>
      <c r="C6" s="39"/>
      <c r="D6" s="24">
        <f>D4</f>
        <v>0</v>
      </c>
      <c r="E6" s="24">
        <f>E4</f>
        <v>0</v>
      </c>
      <c r="F6" s="38">
        <f>SUM(F4:I4)</f>
        <v>0</v>
      </c>
      <c r="G6" s="40"/>
      <c r="H6" s="40"/>
      <c r="I6" s="39"/>
      <c r="J6" s="24">
        <f>SUM(B6:I6)</f>
        <v>28</v>
      </c>
    </row>
    <row r="7" spans="1:10">
      <c r="A7" s="25" t="s">
        <v>2</v>
      </c>
      <c r="B7" s="41">
        <f>B6/28</f>
        <v>1</v>
      </c>
      <c r="C7" s="42"/>
      <c r="D7" s="23">
        <f>D5</f>
        <v>0</v>
      </c>
      <c r="E7" s="23">
        <f>E5</f>
        <v>0</v>
      </c>
      <c r="F7" s="41">
        <f>F6/28</f>
        <v>0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f>SUM(B18:H18)</f>
        <v>28</v>
      </c>
    </row>
    <row r="19" spans="1:18">
      <c r="A19" s="30"/>
      <c r="B19" s="14">
        <f>B18/28</f>
        <v>0.9642857142857143</v>
      </c>
      <c r="C19" s="14">
        <f t="shared" ref="C19:H19" si="1">C18/28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3.5714285714285712E-2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27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1</v>
      </c>
      <c r="I22" s="15">
        <f t="shared" si="2"/>
        <v>28</v>
      </c>
    </row>
    <row r="23" spans="1:18">
      <c r="A23" s="30"/>
      <c r="B23" s="14">
        <f>B22/28</f>
        <v>0.9642857142857143</v>
      </c>
      <c r="C23" s="14">
        <f t="shared" ref="C23:H23" si="3">C22/28</f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3.5714285714285712E-2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71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1</v>
      </c>
      <c r="N28" s="3">
        <v>0</v>
      </c>
      <c r="O28" s="3">
        <v>0</v>
      </c>
      <c r="P28" s="3">
        <v>20</v>
      </c>
      <c r="Q28" s="3">
        <v>0</v>
      </c>
      <c r="R28" s="3">
        <f>SUM(B28:Q28)</f>
        <v>28</v>
      </c>
    </row>
    <row r="29" spans="1:18">
      <c r="A29" s="9" t="s">
        <v>2</v>
      </c>
      <c r="B29" s="2">
        <f>B28/28</f>
        <v>0</v>
      </c>
      <c r="C29" s="2">
        <f t="shared" ref="C29:Q29" si="4">C28/28</f>
        <v>0.10714285714285714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0.14285714285714285</v>
      </c>
      <c r="M29" s="2">
        <f t="shared" si="4"/>
        <v>3.5714285714285712E-2</v>
      </c>
      <c r="N29" s="2">
        <f t="shared" si="4"/>
        <v>0</v>
      </c>
      <c r="O29" s="2">
        <f t="shared" si="4"/>
        <v>0</v>
      </c>
      <c r="P29" s="2">
        <f t="shared" si="4"/>
        <v>0.7142857142857143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60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3</v>
      </c>
      <c r="C34" s="3">
        <v>24</v>
      </c>
      <c r="D34" s="3">
        <v>1</v>
      </c>
      <c r="E34" s="3">
        <v>0</v>
      </c>
      <c r="F34" s="3">
        <v>0</v>
      </c>
      <c r="G34" s="3">
        <f>SUM(B34:F34)</f>
        <v>28</v>
      </c>
    </row>
    <row r="35" spans="1:7">
      <c r="A35" s="9" t="s">
        <v>2</v>
      </c>
      <c r="B35" s="2">
        <f>B34/28</f>
        <v>0.10714285714285714</v>
      </c>
      <c r="C35" s="2">
        <f t="shared" ref="C35:F35" si="5">C34/28</f>
        <v>0.8571428571428571</v>
      </c>
      <c r="D35" s="2">
        <f t="shared" si="5"/>
        <v>3.5714285714285712E-2</v>
      </c>
      <c r="E35" s="2">
        <f t="shared" si="5"/>
        <v>0</v>
      </c>
      <c r="F35" s="2">
        <f t="shared" si="5"/>
        <v>0</v>
      </c>
      <c r="G35" s="2">
        <f>SUM(B35:F35)</f>
        <v>0.99999999999999989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104</v>
      </c>
      <c r="C4" s="24">
        <v>2</v>
      </c>
      <c r="D4" s="24">
        <v>3</v>
      </c>
      <c r="E4" s="24">
        <v>8</v>
      </c>
      <c r="F4" s="24">
        <v>0</v>
      </c>
      <c r="G4" s="24">
        <v>7</v>
      </c>
      <c r="H4" s="24">
        <v>0</v>
      </c>
      <c r="I4" s="24">
        <v>3</v>
      </c>
      <c r="J4" s="24">
        <f>SUM(B4:I4)</f>
        <v>127</v>
      </c>
    </row>
    <row r="5" spans="1:10">
      <c r="A5" s="25" t="s">
        <v>2</v>
      </c>
      <c r="B5" s="23">
        <f>B4/127</f>
        <v>0.81889763779527558</v>
      </c>
      <c r="C5" s="23">
        <f t="shared" ref="C5:I5" si="0">C4/127</f>
        <v>1.5748031496062992E-2</v>
      </c>
      <c r="D5" s="23">
        <f t="shared" si="0"/>
        <v>2.3622047244094488E-2</v>
      </c>
      <c r="E5" s="23">
        <f t="shared" si="0"/>
        <v>6.2992125984251968E-2</v>
      </c>
      <c r="F5" s="23">
        <f t="shared" si="0"/>
        <v>0</v>
      </c>
      <c r="G5" s="23">
        <f t="shared" si="0"/>
        <v>5.5118110236220472E-2</v>
      </c>
      <c r="H5" s="23">
        <f t="shared" si="0"/>
        <v>0</v>
      </c>
      <c r="I5" s="23">
        <f t="shared" si="0"/>
        <v>2.3622047244094488E-2</v>
      </c>
      <c r="J5" s="23">
        <f>SUM(B5:I5)</f>
        <v>0.99999999999999989</v>
      </c>
    </row>
    <row r="6" spans="1:10">
      <c r="A6" s="25" t="s">
        <v>3</v>
      </c>
      <c r="B6" s="38">
        <f>SUM(B4:C4)</f>
        <v>106</v>
      </c>
      <c r="C6" s="39"/>
      <c r="D6" s="24">
        <f>D4</f>
        <v>3</v>
      </c>
      <c r="E6" s="24">
        <f>E4</f>
        <v>8</v>
      </c>
      <c r="F6" s="38">
        <f>SUM(F4:I4)</f>
        <v>10</v>
      </c>
      <c r="G6" s="40"/>
      <c r="H6" s="40"/>
      <c r="I6" s="39"/>
      <c r="J6" s="24">
        <f>SUM(B6:I6)</f>
        <v>127</v>
      </c>
    </row>
    <row r="7" spans="1:10">
      <c r="A7" s="25" t="s">
        <v>2</v>
      </c>
      <c r="B7" s="41">
        <f>B6/127</f>
        <v>0.83464566929133854</v>
      </c>
      <c r="C7" s="42"/>
      <c r="D7" s="23">
        <f>D5</f>
        <v>2.3622047244094488E-2</v>
      </c>
      <c r="E7" s="23">
        <f>E5</f>
        <v>6.2992125984251968E-2</v>
      </c>
      <c r="F7" s="41">
        <f>F6/127</f>
        <v>7.874015748031496E-2</v>
      </c>
      <c r="G7" s="43"/>
      <c r="H7" s="43"/>
      <c r="I7" s="42"/>
      <c r="J7" s="23">
        <f>SUM(B7:I7)</f>
        <v>0.99999999999999989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98</v>
      </c>
      <c r="C18" s="15">
        <v>1</v>
      </c>
      <c r="D18" s="15">
        <v>0</v>
      </c>
      <c r="E18" s="15">
        <v>2</v>
      </c>
      <c r="F18" s="15">
        <v>0</v>
      </c>
      <c r="G18" s="15">
        <v>1</v>
      </c>
      <c r="H18" s="15">
        <v>2</v>
      </c>
      <c r="I18" s="15">
        <f>SUM(B18:H18)</f>
        <v>104</v>
      </c>
    </row>
    <row r="19" spans="1:18">
      <c r="A19" s="30"/>
      <c r="B19" s="14">
        <f>B18/104</f>
        <v>0.94230769230769229</v>
      </c>
      <c r="C19" s="14">
        <f t="shared" ref="C19:H19" si="1">C18/104</f>
        <v>9.6153846153846159E-3</v>
      </c>
      <c r="D19" s="14">
        <f t="shared" si="1"/>
        <v>0</v>
      </c>
      <c r="E19" s="14">
        <f t="shared" si="1"/>
        <v>1.9230769230769232E-2</v>
      </c>
      <c r="F19" s="14">
        <f t="shared" si="1"/>
        <v>0</v>
      </c>
      <c r="G19" s="14">
        <f t="shared" si="1"/>
        <v>9.6153846153846159E-3</v>
      </c>
      <c r="H19" s="14">
        <f t="shared" si="1"/>
        <v>1.9230769230769232E-2</v>
      </c>
      <c r="I19" s="14">
        <f>SUM(B19:H19)</f>
        <v>1</v>
      </c>
    </row>
    <row r="20" spans="1:18">
      <c r="A20" s="29" t="s">
        <v>35</v>
      </c>
      <c r="B20" s="15">
        <v>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2</v>
      </c>
    </row>
    <row r="21" spans="1:18">
      <c r="A21" s="30"/>
      <c r="B21" s="14">
        <f>B20/2</f>
        <v>1</v>
      </c>
      <c r="C21" s="14">
        <f t="shared" ref="C21:H21" si="2">C20/2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100</v>
      </c>
      <c r="C22" s="15">
        <f t="shared" si="3"/>
        <v>1</v>
      </c>
      <c r="D22" s="15">
        <f t="shared" si="3"/>
        <v>0</v>
      </c>
      <c r="E22" s="15">
        <f t="shared" si="3"/>
        <v>2</v>
      </c>
      <c r="F22" s="15">
        <f t="shared" si="3"/>
        <v>0</v>
      </c>
      <c r="G22" s="15">
        <f t="shared" si="3"/>
        <v>1</v>
      </c>
      <c r="H22" s="15">
        <f t="shared" si="3"/>
        <v>2</v>
      </c>
      <c r="I22" s="15">
        <f t="shared" si="3"/>
        <v>106</v>
      </c>
    </row>
    <row r="23" spans="1:18">
      <c r="A23" s="30"/>
      <c r="B23" s="14">
        <f>B22/106</f>
        <v>0.94339622641509435</v>
      </c>
      <c r="C23" s="14">
        <f t="shared" ref="C23:H23" si="4">C22/106</f>
        <v>9.433962264150943E-3</v>
      </c>
      <c r="D23" s="14">
        <f t="shared" si="4"/>
        <v>0</v>
      </c>
      <c r="E23" s="14">
        <f t="shared" si="4"/>
        <v>1.8867924528301886E-2</v>
      </c>
      <c r="F23" s="14">
        <f t="shared" si="4"/>
        <v>0</v>
      </c>
      <c r="G23" s="14">
        <f t="shared" si="4"/>
        <v>9.433962264150943E-3</v>
      </c>
      <c r="H23" s="14">
        <f t="shared" si="4"/>
        <v>1.8867924528301886E-2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71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2</v>
      </c>
      <c r="D28" s="3">
        <v>0</v>
      </c>
      <c r="E28" s="3">
        <v>4</v>
      </c>
      <c r="F28" s="3">
        <v>2</v>
      </c>
      <c r="G28" s="3">
        <v>1</v>
      </c>
      <c r="H28" s="3">
        <v>1</v>
      </c>
      <c r="I28" s="3">
        <v>2</v>
      </c>
      <c r="J28" s="3">
        <v>3</v>
      </c>
      <c r="K28" s="3">
        <v>3</v>
      </c>
      <c r="L28" s="3">
        <v>9</v>
      </c>
      <c r="M28" s="3">
        <v>1</v>
      </c>
      <c r="N28" s="3">
        <v>3</v>
      </c>
      <c r="O28" s="3">
        <v>2</v>
      </c>
      <c r="P28" s="3">
        <v>73</v>
      </c>
      <c r="Q28" s="3">
        <v>0</v>
      </c>
      <c r="R28" s="3">
        <f>SUM(B28:Q28)</f>
        <v>106</v>
      </c>
    </row>
    <row r="29" spans="1:18">
      <c r="A29" s="9" t="s">
        <v>2</v>
      </c>
      <c r="B29" s="2">
        <f>B28/106</f>
        <v>0</v>
      </c>
      <c r="C29" s="2">
        <f t="shared" ref="C29:Q29" si="5">C28/106</f>
        <v>1.8867924528301886E-2</v>
      </c>
      <c r="D29" s="2">
        <f t="shared" si="5"/>
        <v>0</v>
      </c>
      <c r="E29" s="2">
        <f t="shared" si="5"/>
        <v>3.7735849056603772E-2</v>
      </c>
      <c r="F29" s="2">
        <f t="shared" si="5"/>
        <v>1.8867924528301886E-2</v>
      </c>
      <c r="G29" s="2">
        <f t="shared" si="5"/>
        <v>9.433962264150943E-3</v>
      </c>
      <c r="H29" s="2">
        <f t="shared" si="5"/>
        <v>9.433962264150943E-3</v>
      </c>
      <c r="I29" s="2">
        <f t="shared" si="5"/>
        <v>1.8867924528301886E-2</v>
      </c>
      <c r="J29" s="2">
        <f t="shared" si="5"/>
        <v>2.8301886792452831E-2</v>
      </c>
      <c r="K29" s="2">
        <f t="shared" si="5"/>
        <v>2.8301886792452831E-2</v>
      </c>
      <c r="L29" s="2">
        <f t="shared" si="5"/>
        <v>8.4905660377358486E-2</v>
      </c>
      <c r="M29" s="2">
        <f t="shared" si="5"/>
        <v>9.433962264150943E-3</v>
      </c>
      <c r="N29" s="2">
        <f t="shared" si="5"/>
        <v>2.8301886792452831E-2</v>
      </c>
      <c r="O29" s="2">
        <f t="shared" si="5"/>
        <v>1.8867924528301886E-2</v>
      </c>
      <c r="P29" s="2">
        <f t="shared" si="5"/>
        <v>0.68867924528301883</v>
      </c>
      <c r="Q29" s="2">
        <f t="shared" si="5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79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8</v>
      </c>
      <c r="C34" s="3">
        <v>37</v>
      </c>
      <c r="D34" s="3">
        <v>61</v>
      </c>
      <c r="E34" s="3">
        <v>0</v>
      </c>
      <c r="F34" s="3">
        <v>0</v>
      </c>
      <c r="G34" s="3">
        <f>SUM(B34:F34)</f>
        <v>106</v>
      </c>
    </row>
    <row r="35" spans="1:7">
      <c r="A35" s="9" t="s">
        <v>2</v>
      </c>
      <c r="B35" s="2">
        <f>B34/106</f>
        <v>7.5471698113207544E-2</v>
      </c>
      <c r="C35" s="2">
        <f t="shared" ref="C35:F35" si="6">C34/106</f>
        <v>0.34905660377358488</v>
      </c>
      <c r="D35" s="2">
        <f t="shared" si="6"/>
        <v>0.57547169811320753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80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7</v>
      </c>
      <c r="C4" s="24">
        <v>2</v>
      </c>
      <c r="D4" s="24">
        <v>1</v>
      </c>
      <c r="E4" s="24">
        <v>1</v>
      </c>
      <c r="F4" s="24">
        <v>1</v>
      </c>
      <c r="G4" s="24">
        <v>0</v>
      </c>
      <c r="H4" s="24">
        <v>0</v>
      </c>
      <c r="I4" s="24">
        <v>1</v>
      </c>
      <c r="J4" s="24">
        <f>SUM(B4:I4)</f>
        <v>13</v>
      </c>
    </row>
    <row r="5" spans="1:10">
      <c r="A5" s="25" t="s">
        <v>2</v>
      </c>
      <c r="B5" s="23">
        <f>B4/13</f>
        <v>0.53846153846153844</v>
      </c>
      <c r="C5" s="23">
        <f t="shared" ref="C5:I5" si="0">C4/13</f>
        <v>0.15384615384615385</v>
      </c>
      <c r="D5" s="23">
        <f t="shared" si="0"/>
        <v>7.6923076923076927E-2</v>
      </c>
      <c r="E5" s="23">
        <f t="shared" si="0"/>
        <v>7.6923076923076927E-2</v>
      </c>
      <c r="F5" s="23">
        <f t="shared" si="0"/>
        <v>7.6923076923076927E-2</v>
      </c>
      <c r="G5" s="23">
        <f t="shared" si="0"/>
        <v>0</v>
      </c>
      <c r="H5" s="23">
        <f t="shared" si="0"/>
        <v>0</v>
      </c>
      <c r="I5" s="23">
        <f t="shared" si="0"/>
        <v>7.6923076923076927E-2</v>
      </c>
      <c r="J5" s="23">
        <f>SUM(B5:I5)</f>
        <v>0.99999999999999978</v>
      </c>
    </row>
    <row r="6" spans="1:10">
      <c r="A6" s="25" t="s">
        <v>3</v>
      </c>
      <c r="B6" s="38">
        <f>SUM(B4:C4)</f>
        <v>9</v>
      </c>
      <c r="C6" s="39"/>
      <c r="D6" s="24">
        <f>D4</f>
        <v>1</v>
      </c>
      <c r="E6" s="24">
        <f>E4</f>
        <v>1</v>
      </c>
      <c r="F6" s="38">
        <f>SUM(F4:I4)</f>
        <v>2</v>
      </c>
      <c r="G6" s="40"/>
      <c r="H6" s="40"/>
      <c r="I6" s="39"/>
      <c r="J6" s="24">
        <f>SUM(B6:I6)</f>
        <v>13</v>
      </c>
    </row>
    <row r="7" spans="1:10">
      <c r="A7" s="25" t="s">
        <v>2</v>
      </c>
      <c r="B7" s="41">
        <f>B6/13</f>
        <v>0.69230769230769229</v>
      </c>
      <c r="C7" s="42"/>
      <c r="D7" s="23">
        <f>D5</f>
        <v>7.6923076923076927E-2</v>
      </c>
      <c r="E7" s="23">
        <f>E5</f>
        <v>7.6923076923076927E-2</v>
      </c>
      <c r="F7" s="41">
        <f>F6/13</f>
        <v>0.15384615384615385</v>
      </c>
      <c r="G7" s="43"/>
      <c r="H7" s="43"/>
      <c r="I7" s="42"/>
      <c r="J7" s="23">
        <f>SUM(B7:I7)</f>
        <v>0.99999999999999989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77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1</v>
      </c>
      <c r="C12" s="3">
        <f>SUM(B12:B12)</f>
        <v>1</v>
      </c>
    </row>
    <row r="13" spans="1:10">
      <c r="A13" s="9" t="s">
        <v>2</v>
      </c>
      <c r="B13" s="2">
        <f>B12/1</f>
        <v>1</v>
      </c>
      <c r="C13" s="2">
        <f>SUM(B13:B13)</f>
        <v>1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81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6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f>SUM(B18:H18)</f>
        <v>7</v>
      </c>
    </row>
    <row r="19" spans="1:18">
      <c r="A19" s="30"/>
      <c r="B19" s="14">
        <f>B18/7</f>
        <v>0.8571428571428571</v>
      </c>
      <c r="C19" s="14">
        <f t="shared" ref="C19:H19" si="1">C18/7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0.14285714285714285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f>SUM(B20:H20)</f>
        <v>2</v>
      </c>
    </row>
    <row r="21" spans="1:18">
      <c r="A21" s="30"/>
      <c r="B21" s="14">
        <f>B20/2</f>
        <v>0.5</v>
      </c>
      <c r="C21" s="14">
        <f t="shared" ref="C21:H21" si="2">C20/2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0.5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7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1</v>
      </c>
      <c r="H22" s="15">
        <f t="shared" si="3"/>
        <v>1</v>
      </c>
      <c r="I22" s="15">
        <f t="shared" si="3"/>
        <v>9</v>
      </c>
    </row>
    <row r="23" spans="1:18">
      <c r="A23" s="30"/>
      <c r="B23" s="14">
        <f>B22/9</f>
        <v>0.77777777777777779</v>
      </c>
      <c r="C23" s="14">
        <f t="shared" ref="C23:H23" si="4">C22/9</f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0.1111111111111111</v>
      </c>
      <c r="H23" s="14">
        <f t="shared" si="4"/>
        <v>0.1111111111111111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2</v>
      </c>
      <c r="M28" s="3">
        <v>0</v>
      </c>
      <c r="N28" s="3">
        <v>1</v>
      </c>
      <c r="O28" s="3">
        <v>0</v>
      </c>
      <c r="P28" s="3">
        <v>4</v>
      </c>
      <c r="Q28" s="3">
        <v>0</v>
      </c>
      <c r="R28" s="3">
        <f>SUM(B28:Q28)</f>
        <v>9</v>
      </c>
    </row>
    <row r="29" spans="1:18">
      <c r="A29" s="9" t="s">
        <v>2</v>
      </c>
      <c r="B29" s="2">
        <f>B28/9</f>
        <v>0</v>
      </c>
      <c r="C29" s="2">
        <f t="shared" ref="C29:Q29" si="5">C28/9</f>
        <v>0</v>
      </c>
      <c r="D29" s="2">
        <f t="shared" si="5"/>
        <v>0</v>
      </c>
      <c r="E29" s="2">
        <f t="shared" si="5"/>
        <v>0.1111111111111111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0</v>
      </c>
      <c r="K29" s="2">
        <f t="shared" si="5"/>
        <v>0.1111111111111111</v>
      </c>
      <c r="L29" s="2">
        <f t="shared" si="5"/>
        <v>0.22222222222222221</v>
      </c>
      <c r="M29" s="2">
        <f t="shared" si="5"/>
        <v>0</v>
      </c>
      <c r="N29" s="2">
        <f t="shared" si="5"/>
        <v>0.1111111111111111</v>
      </c>
      <c r="O29" s="2">
        <f t="shared" si="5"/>
        <v>0</v>
      </c>
      <c r="P29" s="2">
        <f t="shared" si="5"/>
        <v>0.44444444444444442</v>
      </c>
      <c r="Q29" s="2">
        <f t="shared" si="5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64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2</v>
      </c>
      <c r="C34" s="3">
        <v>5</v>
      </c>
      <c r="D34" s="3">
        <v>2</v>
      </c>
      <c r="E34" s="3">
        <v>0</v>
      </c>
      <c r="F34" s="3">
        <v>0</v>
      </c>
      <c r="G34" s="3">
        <f>SUM(B34:F34)</f>
        <v>9</v>
      </c>
    </row>
    <row r="35" spans="1:7">
      <c r="A35" s="9" t="s">
        <v>2</v>
      </c>
      <c r="B35" s="2">
        <f>B34/9</f>
        <v>0.22222222222222221</v>
      </c>
      <c r="C35" s="2">
        <f t="shared" ref="C35:F35" si="6">C34/9</f>
        <v>0.55555555555555558</v>
      </c>
      <c r="D35" s="2">
        <f t="shared" si="6"/>
        <v>0.22222222222222221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82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80</v>
      </c>
      <c r="C4" s="24">
        <v>7</v>
      </c>
      <c r="D4" s="24">
        <v>1</v>
      </c>
      <c r="E4" s="24">
        <v>0</v>
      </c>
      <c r="F4" s="24">
        <v>2</v>
      </c>
      <c r="G4" s="24">
        <v>7</v>
      </c>
      <c r="H4" s="24">
        <v>0</v>
      </c>
      <c r="I4" s="24">
        <v>1</v>
      </c>
      <c r="J4" s="24">
        <f>SUM(B4:I4)</f>
        <v>98</v>
      </c>
    </row>
    <row r="5" spans="1:10">
      <c r="A5" s="25" t="s">
        <v>2</v>
      </c>
      <c r="B5" s="23">
        <f>B4/98</f>
        <v>0.81632653061224492</v>
      </c>
      <c r="C5" s="23">
        <f t="shared" ref="C5:I5" si="0">C4/98</f>
        <v>7.1428571428571425E-2</v>
      </c>
      <c r="D5" s="23">
        <f t="shared" si="0"/>
        <v>1.020408163265306E-2</v>
      </c>
      <c r="E5" s="23">
        <f t="shared" si="0"/>
        <v>0</v>
      </c>
      <c r="F5" s="23">
        <f t="shared" si="0"/>
        <v>2.0408163265306121E-2</v>
      </c>
      <c r="G5" s="23">
        <f t="shared" si="0"/>
        <v>7.1428571428571425E-2</v>
      </c>
      <c r="H5" s="23">
        <f t="shared" si="0"/>
        <v>0</v>
      </c>
      <c r="I5" s="23">
        <f t="shared" si="0"/>
        <v>1.020408163265306E-2</v>
      </c>
      <c r="J5" s="23">
        <f>SUM(B5:I5)</f>
        <v>1</v>
      </c>
    </row>
    <row r="6" spans="1:10">
      <c r="A6" s="25" t="s">
        <v>3</v>
      </c>
      <c r="B6" s="38">
        <f>SUM(B4:C4)</f>
        <v>87</v>
      </c>
      <c r="C6" s="39"/>
      <c r="D6" s="24">
        <f>D4</f>
        <v>1</v>
      </c>
      <c r="E6" s="24">
        <f>E4</f>
        <v>0</v>
      </c>
      <c r="F6" s="38">
        <f>SUM(F4:I4)</f>
        <v>10</v>
      </c>
      <c r="G6" s="40"/>
      <c r="H6" s="40"/>
      <c r="I6" s="39"/>
      <c r="J6" s="24">
        <f>SUM(B6:I6)</f>
        <v>98</v>
      </c>
    </row>
    <row r="7" spans="1:10">
      <c r="A7" s="25" t="s">
        <v>2</v>
      </c>
      <c r="B7" s="41">
        <f>B6/98</f>
        <v>0.88775510204081631</v>
      </c>
      <c r="C7" s="42"/>
      <c r="D7" s="23">
        <f>D5</f>
        <v>1.020408163265306E-2</v>
      </c>
      <c r="E7" s="23">
        <f>E5</f>
        <v>0</v>
      </c>
      <c r="F7" s="41">
        <f>F6/98</f>
        <v>0.10204081632653061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2</v>
      </c>
      <c r="C12" s="3">
        <f>SUM(B12:B12)</f>
        <v>2</v>
      </c>
    </row>
    <row r="13" spans="1:10">
      <c r="A13" s="9" t="s">
        <v>2</v>
      </c>
      <c r="B13" s="2">
        <f>B12/2</f>
        <v>1</v>
      </c>
      <c r="C13" s="2">
        <f>SUM(B13:B13)</f>
        <v>1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64</v>
      </c>
      <c r="C18" s="15">
        <v>2</v>
      </c>
      <c r="D18" s="15">
        <v>2</v>
      </c>
      <c r="E18" s="15">
        <v>2</v>
      </c>
      <c r="F18" s="15">
        <v>5</v>
      </c>
      <c r="G18" s="15">
        <v>1</v>
      </c>
      <c r="H18" s="15">
        <v>4</v>
      </c>
      <c r="I18" s="15">
        <f>SUM(B18:H18)</f>
        <v>80</v>
      </c>
    </row>
    <row r="19" spans="1:18">
      <c r="A19" s="30"/>
      <c r="B19" s="14">
        <f>B18/80</f>
        <v>0.8</v>
      </c>
      <c r="C19" s="14">
        <f t="shared" ref="C19:H19" si="1">C18/80</f>
        <v>2.5000000000000001E-2</v>
      </c>
      <c r="D19" s="14">
        <f t="shared" si="1"/>
        <v>2.5000000000000001E-2</v>
      </c>
      <c r="E19" s="14">
        <f t="shared" si="1"/>
        <v>2.5000000000000001E-2</v>
      </c>
      <c r="F19" s="14">
        <f t="shared" si="1"/>
        <v>6.25E-2</v>
      </c>
      <c r="G19" s="14">
        <f t="shared" si="1"/>
        <v>1.2500000000000001E-2</v>
      </c>
      <c r="H19" s="14">
        <f t="shared" si="1"/>
        <v>0.05</v>
      </c>
      <c r="I19" s="14">
        <f>SUM(B19:H19)</f>
        <v>1</v>
      </c>
    </row>
    <row r="20" spans="1:18">
      <c r="A20" s="29" t="s">
        <v>35</v>
      </c>
      <c r="B20" s="15">
        <v>3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15">
        <v>3</v>
      </c>
      <c r="I20" s="15">
        <f>SUM(B20:H20)</f>
        <v>7</v>
      </c>
    </row>
    <row r="21" spans="1:18">
      <c r="A21" s="30"/>
      <c r="B21" s="14">
        <f>B20/7</f>
        <v>0.42857142857142855</v>
      </c>
      <c r="C21" s="14">
        <f t="shared" ref="C21:H21" si="2">C20/7</f>
        <v>0</v>
      </c>
      <c r="D21" s="14">
        <f t="shared" si="2"/>
        <v>0</v>
      </c>
      <c r="E21" s="14">
        <f t="shared" si="2"/>
        <v>0</v>
      </c>
      <c r="F21" s="14">
        <f t="shared" si="2"/>
        <v>0.14285714285714285</v>
      </c>
      <c r="G21" s="14">
        <f t="shared" si="2"/>
        <v>0</v>
      </c>
      <c r="H21" s="14">
        <f t="shared" si="2"/>
        <v>0.42857142857142855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67</v>
      </c>
      <c r="C22" s="15">
        <f t="shared" si="3"/>
        <v>2</v>
      </c>
      <c r="D22" s="15">
        <f t="shared" si="3"/>
        <v>2</v>
      </c>
      <c r="E22" s="15">
        <f t="shared" si="3"/>
        <v>2</v>
      </c>
      <c r="F22" s="15">
        <f t="shared" si="3"/>
        <v>6</v>
      </c>
      <c r="G22" s="15">
        <f t="shared" si="3"/>
        <v>1</v>
      </c>
      <c r="H22" s="15">
        <f t="shared" si="3"/>
        <v>7</v>
      </c>
      <c r="I22" s="15">
        <f t="shared" si="3"/>
        <v>87</v>
      </c>
    </row>
    <row r="23" spans="1:18">
      <c r="A23" s="30"/>
      <c r="B23" s="14">
        <f>B22/87</f>
        <v>0.77011494252873558</v>
      </c>
      <c r="C23" s="14">
        <f t="shared" ref="C23:H23" si="4">C22/87</f>
        <v>2.2988505747126436E-2</v>
      </c>
      <c r="D23" s="14">
        <f t="shared" si="4"/>
        <v>2.2988505747126436E-2</v>
      </c>
      <c r="E23" s="14">
        <f t="shared" si="4"/>
        <v>2.2988505747126436E-2</v>
      </c>
      <c r="F23" s="14">
        <f t="shared" si="4"/>
        <v>6.8965517241379309E-2</v>
      </c>
      <c r="G23" s="14">
        <f t="shared" si="4"/>
        <v>1.1494252873563218E-2</v>
      </c>
      <c r="H23" s="14">
        <f t="shared" si="4"/>
        <v>8.0459770114942528E-2</v>
      </c>
      <c r="I23" s="14">
        <f>SUM(B23:H23)</f>
        <v>0.99999999999999989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2</v>
      </c>
      <c r="E28" s="3">
        <v>0</v>
      </c>
      <c r="F28" s="3">
        <v>55</v>
      </c>
      <c r="G28" s="3">
        <v>0</v>
      </c>
      <c r="H28" s="3">
        <v>1</v>
      </c>
      <c r="I28" s="3">
        <v>1</v>
      </c>
      <c r="J28" s="3">
        <v>0</v>
      </c>
      <c r="K28" s="3">
        <v>1</v>
      </c>
      <c r="L28" s="3">
        <v>4</v>
      </c>
      <c r="M28" s="3">
        <v>2</v>
      </c>
      <c r="N28" s="3">
        <v>3</v>
      </c>
      <c r="O28" s="3">
        <v>0</v>
      </c>
      <c r="P28" s="3">
        <v>18</v>
      </c>
      <c r="Q28" s="3">
        <v>0</v>
      </c>
      <c r="R28" s="3">
        <f>SUM(B28:Q28)</f>
        <v>87</v>
      </c>
    </row>
    <row r="29" spans="1:18">
      <c r="A29" s="9" t="s">
        <v>2</v>
      </c>
      <c r="B29" s="2">
        <f>B28/87</f>
        <v>0</v>
      </c>
      <c r="C29" s="2">
        <f t="shared" ref="C29:Q29" si="5">C28/87</f>
        <v>0</v>
      </c>
      <c r="D29" s="2">
        <f t="shared" si="5"/>
        <v>2.2988505747126436E-2</v>
      </c>
      <c r="E29" s="2">
        <f t="shared" si="5"/>
        <v>0</v>
      </c>
      <c r="F29" s="2">
        <f t="shared" si="5"/>
        <v>0.63218390804597702</v>
      </c>
      <c r="G29" s="2">
        <f t="shared" si="5"/>
        <v>0</v>
      </c>
      <c r="H29" s="2">
        <f t="shared" si="5"/>
        <v>1.1494252873563218E-2</v>
      </c>
      <c r="I29" s="2">
        <f t="shared" si="5"/>
        <v>1.1494252873563218E-2</v>
      </c>
      <c r="J29" s="2">
        <f t="shared" si="5"/>
        <v>0</v>
      </c>
      <c r="K29" s="2">
        <f t="shared" si="5"/>
        <v>1.1494252873563218E-2</v>
      </c>
      <c r="L29" s="2">
        <f t="shared" si="5"/>
        <v>4.5977011494252873E-2</v>
      </c>
      <c r="M29" s="2">
        <f t="shared" si="5"/>
        <v>2.2988505747126436E-2</v>
      </c>
      <c r="N29" s="2">
        <f t="shared" si="5"/>
        <v>3.4482758620689655E-2</v>
      </c>
      <c r="O29" s="2">
        <f t="shared" si="5"/>
        <v>0</v>
      </c>
      <c r="P29" s="2">
        <f t="shared" si="5"/>
        <v>0.20689655172413793</v>
      </c>
      <c r="Q29" s="2">
        <f t="shared" si="5"/>
        <v>0</v>
      </c>
      <c r="R29" s="2">
        <f>SUM(B29:Q29)</f>
        <v>0.99999999999999989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83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44</v>
      </c>
      <c r="C34" s="3">
        <v>30</v>
      </c>
      <c r="D34" s="3">
        <v>13</v>
      </c>
      <c r="E34" s="3">
        <v>0</v>
      </c>
      <c r="F34" s="3">
        <v>0</v>
      </c>
      <c r="G34" s="3">
        <f>SUM(B34:F34)</f>
        <v>87</v>
      </c>
    </row>
    <row r="35" spans="1:7">
      <c r="A35" s="9" t="s">
        <v>2</v>
      </c>
      <c r="B35" s="2">
        <f>B34/87</f>
        <v>0.50574712643678166</v>
      </c>
      <c r="C35" s="2">
        <f t="shared" ref="C35:F35" si="6">C34/87</f>
        <v>0.34482758620689657</v>
      </c>
      <c r="D35" s="2">
        <f t="shared" si="6"/>
        <v>0.14942528735632185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80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37</v>
      </c>
      <c r="C4" s="24">
        <v>11</v>
      </c>
      <c r="D4" s="24">
        <v>1</v>
      </c>
      <c r="E4" s="24">
        <v>3</v>
      </c>
      <c r="F4" s="24">
        <v>0</v>
      </c>
      <c r="G4" s="24">
        <v>6</v>
      </c>
      <c r="H4" s="24">
        <v>2</v>
      </c>
      <c r="I4" s="24">
        <v>0</v>
      </c>
      <c r="J4" s="24">
        <f>SUM(B4:I4)</f>
        <v>60</v>
      </c>
    </row>
    <row r="5" spans="1:10">
      <c r="A5" s="25" t="s">
        <v>2</v>
      </c>
      <c r="B5" s="23">
        <f>B4/60</f>
        <v>0.6166666666666667</v>
      </c>
      <c r="C5" s="23">
        <f t="shared" ref="C5:I5" si="0">C4/60</f>
        <v>0.18333333333333332</v>
      </c>
      <c r="D5" s="23">
        <f t="shared" si="0"/>
        <v>1.6666666666666666E-2</v>
      </c>
      <c r="E5" s="23">
        <f t="shared" si="0"/>
        <v>0.05</v>
      </c>
      <c r="F5" s="23">
        <f t="shared" si="0"/>
        <v>0</v>
      </c>
      <c r="G5" s="23">
        <f t="shared" si="0"/>
        <v>0.1</v>
      </c>
      <c r="H5" s="23">
        <f t="shared" si="0"/>
        <v>3.3333333333333333E-2</v>
      </c>
      <c r="I5" s="23">
        <f t="shared" si="0"/>
        <v>0</v>
      </c>
      <c r="J5" s="23">
        <f>SUM(B5:I5)</f>
        <v>1.0000000000000002</v>
      </c>
    </row>
    <row r="6" spans="1:10">
      <c r="A6" s="25" t="s">
        <v>3</v>
      </c>
      <c r="B6" s="38">
        <f>SUM(B4:C4)</f>
        <v>48</v>
      </c>
      <c r="C6" s="39"/>
      <c r="D6" s="24">
        <f>D4</f>
        <v>1</v>
      </c>
      <c r="E6" s="24">
        <f>E4</f>
        <v>3</v>
      </c>
      <c r="F6" s="38">
        <f>SUM(F4:I4)</f>
        <v>8</v>
      </c>
      <c r="G6" s="40"/>
      <c r="H6" s="40"/>
      <c r="I6" s="39"/>
      <c r="J6" s="24">
        <f>SUM(B6:I6)</f>
        <v>60</v>
      </c>
    </row>
    <row r="7" spans="1:10">
      <c r="A7" s="25" t="s">
        <v>2</v>
      </c>
      <c r="B7" s="41">
        <f>B6/60</f>
        <v>0.8</v>
      </c>
      <c r="C7" s="42"/>
      <c r="D7" s="23">
        <f>D5</f>
        <v>1.6666666666666666E-2</v>
      </c>
      <c r="E7" s="23">
        <f>E5</f>
        <v>0.05</v>
      </c>
      <c r="F7" s="41">
        <f>F6/60</f>
        <v>0.13333333333333333</v>
      </c>
      <c r="G7" s="43"/>
      <c r="H7" s="43"/>
      <c r="I7" s="42"/>
      <c r="J7" s="23">
        <f>SUM(B7:I7)</f>
        <v>1.0000000000000002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74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84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24</v>
      </c>
      <c r="C18" s="15">
        <v>0</v>
      </c>
      <c r="D18" s="15">
        <v>3</v>
      </c>
      <c r="E18" s="15">
        <v>0</v>
      </c>
      <c r="F18" s="15">
        <v>1</v>
      </c>
      <c r="G18" s="15">
        <v>6</v>
      </c>
      <c r="H18" s="15">
        <v>3</v>
      </c>
      <c r="I18" s="15">
        <f>SUM(B18:H18)</f>
        <v>37</v>
      </c>
    </row>
    <row r="19" spans="1:18">
      <c r="A19" s="30"/>
      <c r="B19" s="14">
        <f>B18/37</f>
        <v>0.64864864864864868</v>
      </c>
      <c r="C19" s="14">
        <f t="shared" ref="C19:H19" si="1">C18/37</f>
        <v>0</v>
      </c>
      <c r="D19" s="14">
        <f t="shared" si="1"/>
        <v>8.1081081081081086E-2</v>
      </c>
      <c r="E19" s="14">
        <f t="shared" si="1"/>
        <v>0</v>
      </c>
      <c r="F19" s="14">
        <f t="shared" si="1"/>
        <v>2.7027027027027029E-2</v>
      </c>
      <c r="G19" s="14">
        <f t="shared" si="1"/>
        <v>0.16216216216216217</v>
      </c>
      <c r="H19" s="14">
        <f t="shared" si="1"/>
        <v>8.1081081081081086E-2</v>
      </c>
      <c r="I19" s="14">
        <f>SUM(B19:H19)</f>
        <v>1</v>
      </c>
    </row>
    <row r="20" spans="1:18">
      <c r="A20" s="29" t="s">
        <v>35</v>
      </c>
      <c r="B20" s="15">
        <v>5</v>
      </c>
      <c r="C20" s="15">
        <v>0</v>
      </c>
      <c r="D20" s="15">
        <v>0</v>
      </c>
      <c r="E20" s="15">
        <v>1</v>
      </c>
      <c r="F20" s="15">
        <v>0</v>
      </c>
      <c r="G20" s="15">
        <v>4</v>
      </c>
      <c r="H20" s="15">
        <v>1</v>
      </c>
      <c r="I20" s="15">
        <f>SUM(B20:H20)</f>
        <v>11</v>
      </c>
    </row>
    <row r="21" spans="1:18">
      <c r="A21" s="30"/>
      <c r="B21" s="14">
        <f>B20/11</f>
        <v>0.45454545454545453</v>
      </c>
      <c r="C21" s="14">
        <f t="shared" ref="C21:H21" si="2">C20/11</f>
        <v>0</v>
      </c>
      <c r="D21" s="14">
        <f t="shared" si="2"/>
        <v>0</v>
      </c>
      <c r="E21" s="14">
        <f t="shared" si="2"/>
        <v>9.0909090909090912E-2</v>
      </c>
      <c r="F21" s="14">
        <f t="shared" si="2"/>
        <v>0</v>
      </c>
      <c r="G21" s="14">
        <f t="shared" si="2"/>
        <v>0.36363636363636365</v>
      </c>
      <c r="H21" s="14">
        <f t="shared" si="2"/>
        <v>9.0909090909090912E-2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29</v>
      </c>
      <c r="C22" s="15">
        <f t="shared" si="3"/>
        <v>0</v>
      </c>
      <c r="D22" s="15">
        <f t="shared" si="3"/>
        <v>3</v>
      </c>
      <c r="E22" s="15">
        <f t="shared" si="3"/>
        <v>1</v>
      </c>
      <c r="F22" s="15">
        <f t="shared" si="3"/>
        <v>1</v>
      </c>
      <c r="G22" s="15">
        <f t="shared" si="3"/>
        <v>10</v>
      </c>
      <c r="H22" s="15">
        <f t="shared" si="3"/>
        <v>4</v>
      </c>
      <c r="I22" s="15">
        <f t="shared" si="3"/>
        <v>48</v>
      </c>
    </row>
    <row r="23" spans="1:18">
      <c r="A23" s="30"/>
      <c r="B23" s="14">
        <f>B22/48</f>
        <v>0.60416666666666663</v>
      </c>
      <c r="C23" s="14">
        <f t="shared" ref="C23:H23" si="4">C22/48</f>
        <v>0</v>
      </c>
      <c r="D23" s="14">
        <f t="shared" si="4"/>
        <v>6.25E-2</v>
      </c>
      <c r="E23" s="14">
        <f t="shared" si="4"/>
        <v>2.0833333333333332E-2</v>
      </c>
      <c r="F23" s="14">
        <f t="shared" si="4"/>
        <v>2.0833333333333332E-2</v>
      </c>
      <c r="G23" s="14">
        <f t="shared" si="4"/>
        <v>0.20833333333333334</v>
      </c>
      <c r="H23" s="14">
        <f t="shared" si="4"/>
        <v>8.3333333333333329E-2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0</v>
      </c>
      <c r="E28" s="3">
        <v>0</v>
      </c>
      <c r="F28" s="3">
        <v>3</v>
      </c>
      <c r="G28" s="3">
        <v>0</v>
      </c>
      <c r="H28" s="3">
        <v>15</v>
      </c>
      <c r="I28" s="3">
        <v>0</v>
      </c>
      <c r="J28" s="3">
        <v>1</v>
      </c>
      <c r="K28" s="3">
        <v>1</v>
      </c>
      <c r="L28" s="3">
        <v>18</v>
      </c>
      <c r="M28" s="3">
        <v>0</v>
      </c>
      <c r="N28" s="3">
        <v>4</v>
      </c>
      <c r="O28" s="3">
        <v>0</v>
      </c>
      <c r="P28" s="3">
        <v>6</v>
      </c>
      <c r="Q28" s="3">
        <v>0</v>
      </c>
      <c r="R28" s="3">
        <f>SUM(B28:Q28)</f>
        <v>48</v>
      </c>
    </row>
    <row r="29" spans="1:18">
      <c r="A29" s="9" t="s">
        <v>2</v>
      </c>
      <c r="B29" s="2">
        <f>B28/48</f>
        <v>0</v>
      </c>
      <c r="C29" s="2">
        <f t="shared" ref="C29:Q29" si="5">C28/48</f>
        <v>0</v>
      </c>
      <c r="D29" s="2">
        <f t="shared" si="5"/>
        <v>0</v>
      </c>
      <c r="E29" s="2">
        <f t="shared" si="5"/>
        <v>0</v>
      </c>
      <c r="F29" s="2">
        <f t="shared" si="5"/>
        <v>6.25E-2</v>
      </c>
      <c r="G29" s="2">
        <f t="shared" si="5"/>
        <v>0</v>
      </c>
      <c r="H29" s="2">
        <f t="shared" si="5"/>
        <v>0.3125</v>
      </c>
      <c r="I29" s="2">
        <f t="shared" si="5"/>
        <v>0</v>
      </c>
      <c r="J29" s="2">
        <f t="shared" si="5"/>
        <v>2.0833333333333332E-2</v>
      </c>
      <c r="K29" s="2">
        <f t="shared" si="5"/>
        <v>2.0833333333333332E-2</v>
      </c>
      <c r="L29" s="2">
        <f t="shared" si="5"/>
        <v>0.375</v>
      </c>
      <c r="M29" s="2">
        <f t="shared" si="5"/>
        <v>0</v>
      </c>
      <c r="N29" s="2">
        <f t="shared" si="5"/>
        <v>8.3333333333333329E-2</v>
      </c>
      <c r="O29" s="2">
        <f t="shared" si="5"/>
        <v>0</v>
      </c>
      <c r="P29" s="2">
        <f t="shared" si="5"/>
        <v>0.125</v>
      </c>
      <c r="Q29" s="2">
        <f t="shared" si="5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60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3</v>
      </c>
      <c r="C34" s="3">
        <v>21</v>
      </c>
      <c r="D34" s="3">
        <v>21</v>
      </c>
      <c r="E34" s="3">
        <v>3</v>
      </c>
      <c r="F34" s="3">
        <v>0</v>
      </c>
      <c r="G34" s="3">
        <f>SUM(B34:F34)</f>
        <v>48</v>
      </c>
    </row>
    <row r="35" spans="1:7">
      <c r="A35" s="9" t="s">
        <v>2</v>
      </c>
      <c r="B35" s="2">
        <f>B34/48</f>
        <v>6.25E-2</v>
      </c>
      <c r="C35" s="2">
        <f t="shared" ref="C35:F35" si="6">C34/48</f>
        <v>0.4375</v>
      </c>
      <c r="D35" s="2">
        <f t="shared" si="6"/>
        <v>0.4375</v>
      </c>
      <c r="E35" s="2">
        <f t="shared" si="6"/>
        <v>6.25E-2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58</v>
      </c>
      <c r="C4" s="24">
        <v>0</v>
      </c>
      <c r="D4" s="24">
        <v>1</v>
      </c>
      <c r="E4" s="24">
        <v>1</v>
      </c>
      <c r="F4" s="24">
        <v>0</v>
      </c>
      <c r="G4" s="24">
        <v>2</v>
      </c>
      <c r="H4" s="24">
        <v>1</v>
      </c>
      <c r="I4" s="24">
        <v>0</v>
      </c>
      <c r="J4" s="24">
        <f>SUM(B4:I4)</f>
        <v>63</v>
      </c>
    </row>
    <row r="5" spans="1:10">
      <c r="A5" s="25" t="s">
        <v>2</v>
      </c>
      <c r="B5" s="23">
        <f>B4/63</f>
        <v>0.92063492063492058</v>
      </c>
      <c r="C5" s="23">
        <f t="shared" ref="C5:I5" si="0">C4/63</f>
        <v>0</v>
      </c>
      <c r="D5" s="23">
        <f t="shared" si="0"/>
        <v>1.5873015873015872E-2</v>
      </c>
      <c r="E5" s="23">
        <f t="shared" si="0"/>
        <v>1.5873015873015872E-2</v>
      </c>
      <c r="F5" s="23">
        <f t="shared" si="0"/>
        <v>0</v>
      </c>
      <c r="G5" s="23">
        <f t="shared" si="0"/>
        <v>3.1746031746031744E-2</v>
      </c>
      <c r="H5" s="23">
        <f t="shared" si="0"/>
        <v>1.5873015873015872E-2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58</v>
      </c>
      <c r="C6" s="39"/>
      <c r="D6" s="24">
        <f>D4</f>
        <v>1</v>
      </c>
      <c r="E6" s="24">
        <f>E4</f>
        <v>1</v>
      </c>
      <c r="F6" s="38">
        <f>SUM(F4:I4)</f>
        <v>3</v>
      </c>
      <c r="G6" s="40"/>
      <c r="H6" s="40"/>
      <c r="I6" s="39"/>
      <c r="J6" s="24">
        <f>SUM(B6:I6)</f>
        <v>63</v>
      </c>
    </row>
    <row r="7" spans="1:10">
      <c r="A7" s="25" t="s">
        <v>2</v>
      </c>
      <c r="B7" s="41">
        <f>B6/63</f>
        <v>0.92063492063492058</v>
      </c>
      <c r="C7" s="42"/>
      <c r="D7" s="23">
        <f>D5</f>
        <v>1.5873015873015872E-2</v>
      </c>
      <c r="E7" s="23">
        <f>E5</f>
        <v>1.5873015873015872E-2</v>
      </c>
      <c r="F7" s="41">
        <f>F6/63</f>
        <v>4.7619047619047616E-2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57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58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28</v>
      </c>
      <c r="C18" s="15">
        <v>16</v>
      </c>
      <c r="D18" s="15">
        <v>6</v>
      </c>
      <c r="E18" s="15">
        <v>0</v>
      </c>
      <c r="F18" s="15">
        <v>1</v>
      </c>
      <c r="G18" s="15">
        <v>4</v>
      </c>
      <c r="H18" s="15">
        <v>3</v>
      </c>
      <c r="I18" s="15">
        <f>SUM(B18:H18)</f>
        <v>58</v>
      </c>
    </row>
    <row r="19" spans="1:18">
      <c r="A19" s="30"/>
      <c r="B19" s="14">
        <f>B18/58</f>
        <v>0.48275862068965519</v>
      </c>
      <c r="C19" s="14">
        <f t="shared" ref="C19:H19" si="1">C18/58</f>
        <v>0.27586206896551724</v>
      </c>
      <c r="D19" s="14">
        <f t="shared" si="1"/>
        <v>0.10344827586206896</v>
      </c>
      <c r="E19" s="14">
        <f t="shared" si="1"/>
        <v>0</v>
      </c>
      <c r="F19" s="14">
        <f t="shared" si="1"/>
        <v>1.7241379310344827E-2</v>
      </c>
      <c r="G19" s="14">
        <f t="shared" si="1"/>
        <v>6.8965517241379309E-2</v>
      </c>
      <c r="H19" s="14">
        <f t="shared" si="1"/>
        <v>5.1724137931034482E-2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f>B20/40</f>
        <v>0</v>
      </c>
      <c r="C21" s="14">
        <f t="shared" ref="C21:H21" si="2">C20/40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>SUM(B21:H21)</f>
        <v>0</v>
      </c>
    </row>
    <row r="22" spans="1:18">
      <c r="A22" s="29" t="s">
        <v>0</v>
      </c>
      <c r="B22" s="15">
        <f t="shared" ref="B22:I22" si="3">SUM(B18+B20)</f>
        <v>28</v>
      </c>
      <c r="C22" s="15">
        <f t="shared" si="3"/>
        <v>16</v>
      </c>
      <c r="D22" s="15">
        <f t="shared" si="3"/>
        <v>6</v>
      </c>
      <c r="E22" s="15">
        <f t="shared" si="3"/>
        <v>0</v>
      </c>
      <c r="F22" s="15">
        <f t="shared" si="3"/>
        <v>1</v>
      </c>
      <c r="G22" s="15">
        <f t="shared" si="3"/>
        <v>4</v>
      </c>
      <c r="H22" s="15">
        <f t="shared" si="3"/>
        <v>3</v>
      </c>
      <c r="I22" s="15">
        <f t="shared" si="3"/>
        <v>58</v>
      </c>
    </row>
    <row r="23" spans="1:18">
      <c r="A23" s="30"/>
      <c r="B23" s="14">
        <f>B22/58</f>
        <v>0.48275862068965519</v>
      </c>
      <c r="C23" s="14">
        <f t="shared" ref="C23:H23" si="4">C22/58</f>
        <v>0.27586206896551724</v>
      </c>
      <c r="D23" s="14">
        <f t="shared" si="4"/>
        <v>0.10344827586206896</v>
      </c>
      <c r="E23" s="14">
        <f t="shared" si="4"/>
        <v>0</v>
      </c>
      <c r="F23" s="14">
        <f t="shared" si="4"/>
        <v>1.7241379310344827E-2</v>
      </c>
      <c r="G23" s="14">
        <f t="shared" si="4"/>
        <v>6.8965517241379309E-2</v>
      </c>
      <c r="H23" s="14">
        <f t="shared" si="4"/>
        <v>5.1724137931034482E-2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59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9</v>
      </c>
      <c r="C28" s="3">
        <v>3</v>
      </c>
      <c r="D28" s="3">
        <v>5</v>
      </c>
      <c r="E28" s="3">
        <v>2</v>
      </c>
      <c r="F28" s="3">
        <v>1</v>
      </c>
      <c r="G28" s="3">
        <v>2</v>
      </c>
      <c r="H28" s="3">
        <v>1</v>
      </c>
      <c r="I28" s="3">
        <v>1</v>
      </c>
      <c r="J28" s="3">
        <v>1</v>
      </c>
      <c r="K28" s="3">
        <v>4</v>
      </c>
      <c r="L28" s="3">
        <v>3</v>
      </c>
      <c r="M28" s="3">
        <v>10</v>
      </c>
      <c r="N28" s="3">
        <v>5</v>
      </c>
      <c r="O28" s="3">
        <v>1</v>
      </c>
      <c r="P28" s="3">
        <v>3</v>
      </c>
      <c r="Q28" s="3">
        <v>7</v>
      </c>
      <c r="R28" s="3">
        <f>SUM(B28:Q28)</f>
        <v>58</v>
      </c>
    </row>
    <row r="29" spans="1:18">
      <c r="A29" s="9" t="s">
        <v>2</v>
      </c>
      <c r="B29" s="2">
        <f>B28/58</f>
        <v>0.15517241379310345</v>
      </c>
      <c r="C29" s="2">
        <f t="shared" ref="C29:Q29" si="5">C28/58</f>
        <v>5.1724137931034482E-2</v>
      </c>
      <c r="D29" s="2">
        <f t="shared" si="5"/>
        <v>8.6206896551724144E-2</v>
      </c>
      <c r="E29" s="2">
        <f t="shared" si="5"/>
        <v>3.4482758620689655E-2</v>
      </c>
      <c r="F29" s="2">
        <f t="shared" si="5"/>
        <v>1.7241379310344827E-2</v>
      </c>
      <c r="G29" s="2">
        <f t="shared" si="5"/>
        <v>3.4482758620689655E-2</v>
      </c>
      <c r="H29" s="2">
        <f t="shared" si="5"/>
        <v>1.7241379310344827E-2</v>
      </c>
      <c r="I29" s="2">
        <f t="shared" si="5"/>
        <v>1.7241379310344827E-2</v>
      </c>
      <c r="J29" s="2">
        <f t="shared" si="5"/>
        <v>1.7241379310344827E-2</v>
      </c>
      <c r="K29" s="2">
        <f t="shared" si="5"/>
        <v>6.8965517241379309E-2</v>
      </c>
      <c r="L29" s="2">
        <f t="shared" si="5"/>
        <v>5.1724137931034482E-2</v>
      </c>
      <c r="M29" s="2">
        <f t="shared" si="5"/>
        <v>0.17241379310344829</v>
      </c>
      <c r="N29" s="2">
        <f t="shared" si="5"/>
        <v>8.6206896551724144E-2</v>
      </c>
      <c r="O29" s="2">
        <f t="shared" si="5"/>
        <v>1.7241379310344827E-2</v>
      </c>
      <c r="P29" s="2">
        <f t="shared" si="5"/>
        <v>5.1724137931034482E-2</v>
      </c>
      <c r="Q29" s="2">
        <f t="shared" si="5"/>
        <v>0.1206896551724138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60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7</v>
      </c>
      <c r="C34" s="3">
        <v>40</v>
      </c>
      <c r="D34" s="3">
        <v>8</v>
      </c>
      <c r="E34" s="3">
        <v>3</v>
      </c>
      <c r="F34" s="3">
        <v>0</v>
      </c>
      <c r="G34" s="3">
        <f>SUM(B34:F34)</f>
        <v>58</v>
      </c>
    </row>
    <row r="35" spans="1:7">
      <c r="A35" s="9" t="s">
        <v>2</v>
      </c>
      <c r="B35" s="2">
        <f>B34/58</f>
        <v>0.1206896551724138</v>
      </c>
      <c r="C35" s="2">
        <f t="shared" ref="C35:F35" si="6">C34/58</f>
        <v>0.68965517241379315</v>
      </c>
      <c r="D35" s="2">
        <f t="shared" si="6"/>
        <v>0.13793103448275862</v>
      </c>
      <c r="E35" s="2">
        <f t="shared" si="6"/>
        <v>5.1724137931034482E-2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80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7" t="s">
        <v>48</v>
      </c>
      <c r="C3" s="27" t="s">
        <v>35</v>
      </c>
      <c r="D3" s="37"/>
      <c r="E3" s="45"/>
      <c r="F3" s="27" t="s">
        <v>47</v>
      </c>
      <c r="G3" s="27" t="s">
        <v>46</v>
      </c>
      <c r="H3" s="27" t="s">
        <v>45</v>
      </c>
      <c r="I3" s="27" t="s">
        <v>4</v>
      </c>
      <c r="J3" s="34"/>
    </row>
    <row r="4" spans="1:10">
      <c r="A4" s="27" t="s">
        <v>3</v>
      </c>
      <c r="B4" s="24">
        <v>58</v>
      </c>
      <c r="C4" s="24">
        <v>6</v>
      </c>
      <c r="D4" s="24">
        <v>0</v>
      </c>
      <c r="E4" s="24">
        <v>1</v>
      </c>
      <c r="F4" s="24">
        <v>0</v>
      </c>
      <c r="G4" s="24">
        <v>5</v>
      </c>
      <c r="H4" s="24">
        <v>3</v>
      </c>
      <c r="I4" s="24">
        <v>1</v>
      </c>
      <c r="J4" s="24">
        <f>SUM(B4:I4)</f>
        <v>74</v>
      </c>
    </row>
    <row r="5" spans="1:10">
      <c r="A5" s="27" t="s">
        <v>2</v>
      </c>
      <c r="B5" s="23">
        <f>B4/74</f>
        <v>0.78378378378378377</v>
      </c>
      <c r="C5" s="23">
        <f t="shared" ref="C5:I5" si="0">C4/74</f>
        <v>8.1081081081081086E-2</v>
      </c>
      <c r="D5" s="23">
        <f t="shared" si="0"/>
        <v>0</v>
      </c>
      <c r="E5" s="23">
        <f t="shared" si="0"/>
        <v>1.3513513513513514E-2</v>
      </c>
      <c r="F5" s="23">
        <f t="shared" si="0"/>
        <v>0</v>
      </c>
      <c r="G5" s="23">
        <f t="shared" si="0"/>
        <v>6.7567567567567571E-2</v>
      </c>
      <c r="H5" s="23">
        <f t="shared" si="0"/>
        <v>4.0540540540540543E-2</v>
      </c>
      <c r="I5" s="23">
        <f t="shared" si="0"/>
        <v>1.3513513513513514E-2</v>
      </c>
      <c r="J5" s="23">
        <f>SUM(B5:I5)</f>
        <v>1</v>
      </c>
    </row>
    <row r="6" spans="1:10">
      <c r="A6" s="27" t="s">
        <v>3</v>
      </c>
      <c r="B6" s="38">
        <f>SUM(B4:C4)</f>
        <v>64</v>
      </c>
      <c r="C6" s="39"/>
      <c r="D6" s="24">
        <f>D4</f>
        <v>0</v>
      </c>
      <c r="E6" s="24">
        <f>E4</f>
        <v>1</v>
      </c>
      <c r="F6" s="38">
        <f>SUM(F4:I4)</f>
        <v>9</v>
      </c>
      <c r="G6" s="40"/>
      <c r="H6" s="40"/>
      <c r="I6" s="39"/>
      <c r="J6" s="24">
        <f>SUM(B6:I6)</f>
        <v>74</v>
      </c>
    </row>
    <row r="7" spans="1:10">
      <c r="A7" s="27" t="s">
        <v>2</v>
      </c>
      <c r="B7" s="41">
        <f>B6/74</f>
        <v>0.86486486486486491</v>
      </c>
      <c r="C7" s="42"/>
      <c r="D7" s="23">
        <f>D5</f>
        <v>0</v>
      </c>
      <c r="E7" s="23">
        <f>E5</f>
        <v>1.3513513513513514E-2</v>
      </c>
      <c r="F7" s="41">
        <f>F6/74</f>
        <v>0.12162162162162163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7" t="s">
        <v>43</v>
      </c>
      <c r="C11" s="27" t="s">
        <v>0</v>
      </c>
    </row>
    <row r="12" spans="1:10">
      <c r="A12" s="28" t="s">
        <v>3</v>
      </c>
      <c r="B12" s="3">
        <v>0</v>
      </c>
      <c r="C12" s="3">
        <f>SUM(B12:B12)</f>
        <v>0</v>
      </c>
    </row>
    <row r="13" spans="1:10">
      <c r="A13" s="28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28"/>
      <c r="B17" s="27" t="s">
        <v>42</v>
      </c>
      <c r="C17" s="27" t="s">
        <v>41</v>
      </c>
      <c r="D17" s="27" t="s">
        <v>40</v>
      </c>
      <c r="E17" s="27" t="s">
        <v>39</v>
      </c>
      <c r="F17" s="27" t="s">
        <v>38</v>
      </c>
      <c r="G17" s="27" t="s">
        <v>37</v>
      </c>
      <c r="H17" s="27" t="s">
        <v>4</v>
      </c>
      <c r="I17" s="27" t="s">
        <v>0</v>
      </c>
    </row>
    <row r="18" spans="1:18">
      <c r="A18" s="29" t="s">
        <v>36</v>
      </c>
      <c r="B18" s="15">
        <v>38</v>
      </c>
      <c r="C18" s="15">
        <v>2</v>
      </c>
      <c r="D18" s="15">
        <v>2</v>
      </c>
      <c r="E18" s="15">
        <v>1</v>
      </c>
      <c r="F18" s="15">
        <v>1</v>
      </c>
      <c r="G18" s="15">
        <v>12</v>
      </c>
      <c r="H18" s="15">
        <v>2</v>
      </c>
      <c r="I18" s="15">
        <f>SUM(B18:H18)</f>
        <v>58</v>
      </c>
    </row>
    <row r="19" spans="1:18">
      <c r="A19" s="30"/>
      <c r="B19" s="14">
        <f>B18/58</f>
        <v>0.65517241379310343</v>
      </c>
      <c r="C19" s="14">
        <f t="shared" ref="C19:H19" si="1">C18/58</f>
        <v>3.4482758620689655E-2</v>
      </c>
      <c r="D19" s="14">
        <f t="shared" si="1"/>
        <v>3.4482758620689655E-2</v>
      </c>
      <c r="E19" s="14">
        <f t="shared" si="1"/>
        <v>1.7241379310344827E-2</v>
      </c>
      <c r="F19" s="14">
        <f t="shared" si="1"/>
        <v>1.7241379310344827E-2</v>
      </c>
      <c r="G19" s="14">
        <f t="shared" si="1"/>
        <v>0.20689655172413793</v>
      </c>
      <c r="H19" s="14">
        <f t="shared" si="1"/>
        <v>3.4482758620689655E-2</v>
      </c>
      <c r="I19" s="14">
        <f>SUM(B19:H19)</f>
        <v>0.99999999999999989</v>
      </c>
    </row>
    <row r="20" spans="1:18">
      <c r="A20" s="29" t="s">
        <v>35</v>
      </c>
      <c r="B20" s="15">
        <v>4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15">
        <v>1</v>
      </c>
      <c r="I20" s="15">
        <f>SUM(B20:H20)</f>
        <v>6</v>
      </c>
    </row>
    <row r="21" spans="1:18">
      <c r="A21" s="30"/>
      <c r="B21" s="14">
        <f>B20/6</f>
        <v>0.66666666666666663</v>
      </c>
      <c r="C21" s="14">
        <f t="shared" ref="C21:H21" si="2">C20/6</f>
        <v>0</v>
      </c>
      <c r="D21" s="14">
        <f t="shared" si="2"/>
        <v>0</v>
      </c>
      <c r="E21" s="14">
        <f t="shared" si="2"/>
        <v>0</v>
      </c>
      <c r="F21" s="14">
        <f t="shared" si="2"/>
        <v>0.16666666666666666</v>
      </c>
      <c r="G21" s="14">
        <f t="shared" si="2"/>
        <v>0</v>
      </c>
      <c r="H21" s="14">
        <f t="shared" si="2"/>
        <v>0.16666666666666666</v>
      </c>
      <c r="I21" s="14">
        <f>SUM(B21:H21)</f>
        <v>0.99999999999999989</v>
      </c>
    </row>
    <row r="22" spans="1:18">
      <c r="A22" s="29" t="s">
        <v>0</v>
      </c>
      <c r="B22" s="15">
        <f t="shared" ref="B22:I22" si="3">SUM(B18+B20)</f>
        <v>42</v>
      </c>
      <c r="C22" s="15">
        <f t="shared" si="3"/>
        <v>2</v>
      </c>
      <c r="D22" s="15">
        <f t="shared" si="3"/>
        <v>2</v>
      </c>
      <c r="E22" s="15">
        <f t="shared" si="3"/>
        <v>1</v>
      </c>
      <c r="F22" s="15">
        <f t="shared" si="3"/>
        <v>2</v>
      </c>
      <c r="G22" s="15">
        <f t="shared" si="3"/>
        <v>12</v>
      </c>
      <c r="H22" s="15">
        <f t="shared" si="3"/>
        <v>3</v>
      </c>
      <c r="I22" s="15">
        <f t="shared" si="3"/>
        <v>64</v>
      </c>
    </row>
    <row r="23" spans="1:18">
      <c r="A23" s="30"/>
      <c r="B23" s="14">
        <f>B22/64</f>
        <v>0.65625</v>
      </c>
      <c r="C23" s="14">
        <f t="shared" ref="C23:H23" si="4">C22/64</f>
        <v>3.125E-2</v>
      </c>
      <c r="D23" s="14">
        <f t="shared" si="4"/>
        <v>3.125E-2</v>
      </c>
      <c r="E23" s="14">
        <f t="shared" si="4"/>
        <v>1.5625E-2</v>
      </c>
      <c r="F23" s="14">
        <f t="shared" si="4"/>
        <v>3.125E-2</v>
      </c>
      <c r="G23" s="14">
        <f t="shared" si="4"/>
        <v>0.1875</v>
      </c>
      <c r="H23" s="14">
        <f t="shared" si="4"/>
        <v>4.6875E-2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28" t="s">
        <v>3</v>
      </c>
      <c r="B28" s="3">
        <v>1</v>
      </c>
      <c r="C28" s="3">
        <v>0</v>
      </c>
      <c r="D28" s="3">
        <v>0</v>
      </c>
      <c r="E28" s="3">
        <v>1</v>
      </c>
      <c r="F28" s="3">
        <v>2</v>
      </c>
      <c r="G28" s="3">
        <v>0</v>
      </c>
      <c r="H28" s="3">
        <v>45</v>
      </c>
      <c r="I28" s="3">
        <v>2</v>
      </c>
      <c r="J28" s="3">
        <v>2</v>
      </c>
      <c r="K28" s="3">
        <v>0</v>
      </c>
      <c r="L28" s="3">
        <v>5</v>
      </c>
      <c r="M28" s="3">
        <v>2</v>
      </c>
      <c r="N28" s="3">
        <v>2</v>
      </c>
      <c r="O28" s="3">
        <v>0</v>
      </c>
      <c r="P28" s="3">
        <v>2</v>
      </c>
      <c r="Q28" s="3">
        <v>0</v>
      </c>
      <c r="R28" s="3">
        <f>SUM(B28:Q28)</f>
        <v>64</v>
      </c>
    </row>
    <row r="29" spans="1:18">
      <c r="A29" s="28" t="s">
        <v>2</v>
      </c>
      <c r="B29" s="2">
        <f>B28/64</f>
        <v>1.5625E-2</v>
      </c>
      <c r="C29" s="2">
        <f t="shared" ref="C29:Q29" si="5">C28/64</f>
        <v>0</v>
      </c>
      <c r="D29" s="2">
        <f t="shared" si="5"/>
        <v>0</v>
      </c>
      <c r="E29" s="2">
        <f t="shared" si="5"/>
        <v>1.5625E-2</v>
      </c>
      <c r="F29" s="2">
        <f t="shared" si="5"/>
        <v>3.125E-2</v>
      </c>
      <c r="G29" s="2">
        <f t="shared" si="5"/>
        <v>0</v>
      </c>
      <c r="H29" s="2">
        <f t="shared" si="5"/>
        <v>0.703125</v>
      </c>
      <c r="I29" s="2">
        <f t="shared" si="5"/>
        <v>3.125E-2</v>
      </c>
      <c r="J29" s="2">
        <f t="shared" si="5"/>
        <v>3.125E-2</v>
      </c>
      <c r="K29" s="2">
        <f t="shared" si="5"/>
        <v>0</v>
      </c>
      <c r="L29" s="2">
        <f t="shared" si="5"/>
        <v>7.8125E-2</v>
      </c>
      <c r="M29" s="2">
        <f t="shared" si="5"/>
        <v>3.125E-2</v>
      </c>
      <c r="N29" s="2">
        <f t="shared" si="5"/>
        <v>3.125E-2</v>
      </c>
      <c r="O29" s="2">
        <f t="shared" si="5"/>
        <v>0</v>
      </c>
      <c r="P29" s="2">
        <f t="shared" si="5"/>
        <v>3.125E-2</v>
      </c>
      <c r="Q29" s="2">
        <f t="shared" si="5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85</v>
      </c>
    </row>
    <row r="33" spans="1:12">
      <c r="A33" s="3"/>
      <c r="B33" s="27" t="s">
        <v>9</v>
      </c>
      <c r="C33" s="27" t="s">
        <v>8</v>
      </c>
      <c r="D33" s="27" t="s">
        <v>5</v>
      </c>
      <c r="E33" s="27" t="s">
        <v>7</v>
      </c>
      <c r="F33" s="27" t="s">
        <v>6</v>
      </c>
      <c r="G33" s="27" t="s">
        <v>0</v>
      </c>
    </row>
    <row r="34" spans="1:12">
      <c r="A34" s="28" t="s">
        <v>3</v>
      </c>
      <c r="B34" s="3">
        <v>2</v>
      </c>
      <c r="C34" s="3">
        <v>15</v>
      </c>
      <c r="D34" s="3">
        <v>46</v>
      </c>
      <c r="E34" s="3">
        <v>0</v>
      </c>
      <c r="F34" s="3">
        <v>1</v>
      </c>
      <c r="G34" s="3">
        <f>SUM(B34:F34)</f>
        <v>64</v>
      </c>
    </row>
    <row r="35" spans="1:12">
      <c r="A35" s="28" t="s">
        <v>2</v>
      </c>
      <c r="B35" s="2">
        <f>B34/64</f>
        <v>3.125E-2</v>
      </c>
      <c r="C35" s="2">
        <f t="shared" ref="C35:F35" si="6">C34/64</f>
        <v>0.234375</v>
      </c>
      <c r="D35" s="2">
        <f t="shared" si="6"/>
        <v>0.71875</v>
      </c>
      <c r="E35" s="2">
        <f t="shared" si="6"/>
        <v>0</v>
      </c>
      <c r="F35" s="2">
        <f t="shared" si="6"/>
        <v>1.5625E-2</v>
      </c>
      <c r="G35" s="2">
        <f>SUM(B35:F35)</f>
        <v>1</v>
      </c>
    </row>
    <row r="36" spans="1:12">
      <c r="A36" s="12"/>
      <c r="B36" s="10"/>
      <c r="C36" s="10"/>
      <c r="D36" s="10"/>
      <c r="E36" s="10"/>
      <c r="F36" s="10"/>
      <c r="G36" s="10"/>
    </row>
    <row r="38" spans="1:12">
      <c r="A38" s="5"/>
    </row>
    <row r="39" spans="1:12">
      <c r="A39" s="3"/>
      <c r="B39" s="8"/>
      <c r="C39" s="8"/>
      <c r="D39" s="8"/>
      <c r="E39" s="8"/>
      <c r="F39" s="8"/>
      <c r="G39" s="8"/>
    </row>
    <row r="40" spans="1:12">
      <c r="A40" s="28"/>
      <c r="B40" s="3"/>
      <c r="C40" s="3"/>
      <c r="D40" s="3"/>
      <c r="E40" s="3"/>
      <c r="F40" s="3"/>
      <c r="G40" s="3"/>
    </row>
    <row r="41" spans="1:12">
      <c r="A41" s="28"/>
      <c r="B41" s="2"/>
      <c r="C41" s="2"/>
      <c r="D41" s="2"/>
      <c r="E41" s="2"/>
      <c r="F41" s="2"/>
      <c r="G41" s="2"/>
    </row>
    <row r="42" spans="1:12">
      <c r="A42" s="12"/>
      <c r="B42" s="10"/>
      <c r="C42" s="10"/>
      <c r="D42" s="10"/>
      <c r="E42" s="10"/>
      <c r="F42" s="10"/>
      <c r="G42" s="10"/>
    </row>
    <row r="44" spans="1:12">
      <c r="A44" s="5"/>
    </row>
    <row r="45" spans="1:1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50" spans="1:13">
      <c r="A50" s="53"/>
      <c r="B50" s="54"/>
      <c r="C50" s="54"/>
      <c r="D50" s="55"/>
      <c r="E50" s="52"/>
      <c r="F50" s="52"/>
      <c r="G50" s="52"/>
      <c r="H50" s="52"/>
      <c r="I50" s="52"/>
    </row>
    <row r="51" spans="1:13">
      <c r="A51" s="56"/>
      <c r="B51" s="32"/>
      <c r="C51" s="47"/>
      <c r="D51" s="32"/>
      <c r="E51" s="48"/>
      <c r="F51" s="48"/>
      <c r="G51" s="48"/>
      <c r="H51" s="48"/>
      <c r="I51" s="47"/>
      <c r="J51" s="31"/>
      <c r="K51" s="31"/>
      <c r="L51" s="31"/>
    </row>
    <row r="52" spans="1:13">
      <c r="A52" s="56"/>
      <c r="B52" s="7"/>
      <c r="C52" s="7"/>
      <c r="D52" s="7"/>
      <c r="E52" s="8"/>
      <c r="F52" s="7"/>
      <c r="G52" s="4"/>
      <c r="H52" s="7"/>
      <c r="I52" s="7"/>
      <c r="J52" s="46"/>
      <c r="K52" s="46"/>
      <c r="L52" s="46"/>
    </row>
    <row r="53" spans="1:13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>
      <c r="A54" s="2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3">
      <c r="A55" s="28"/>
      <c r="B55" s="32"/>
      <c r="C55" s="47"/>
      <c r="D55" s="32"/>
      <c r="E55" s="48"/>
      <c r="F55" s="48"/>
      <c r="G55" s="48"/>
      <c r="H55" s="48"/>
      <c r="I55" s="47"/>
      <c r="J55" s="3"/>
      <c r="K55" s="3"/>
      <c r="L55" s="3"/>
    </row>
    <row r="56" spans="1:13">
      <c r="A56" s="28"/>
      <c r="B56" s="49"/>
      <c r="C56" s="47"/>
      <c r="D56" s="49"/>
      <c r="E56" s="48"/>
      <c r="F56" s="48"/>
      <c r="G56" s="48"/>
      <c r="H56" s="48"/>
      <c r="I56" s="47"/>
      <c r="J56" s="2"/>
      <c r="K56" s="2"/>
      <c r="L56" s="2"/>
    </row>
    <row r="57" spans="1:13">
      <c r="A57" s="28"/>
      <c r="B57" s="32"/>
      <c r="C57" s="50"/>
      <c r="D57" s="50"/>
      <c r="E57" s="50"/>
      <c r="F57" s="50"/>
      <c r="G57" s="50"/>
      <c r="H57" s="50"/>
      <c r="I57" s="50"/>
      <c r="J57" s="51"/>
      <c r="K57" s="3"/>
      <c r="L57" s="3"/>
    </row>
    <row r="58" spans="1:13">
      <c r="A58" s="28"/>
      <c r="B58" s="49"/>
      <c r="C58" s="50"/>
      <c r="D58" s="50"/>
      <c r="E58" s="50"/>
      <c r="F58" s="50"/>
      <c r="G58" s="50"/>
      <c r="H58" s="50"/>
      <c r="I58" s="50"/>
      <c r="J58" s="51"/>
      <c r="K58" s="2"/>
      <c r="L58" s="2"/>
    </row>
    <row r="61" spans="1:13">
      <c r="A61" s="5"/>
    </row>
    <row r="62" spans="1:1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26">
    <mergeCell ref="E2:E3"/>
    <mergeCell ref="F2:I2"/>
    <mergeCell ref="J2:J3"/>
    <mergeCell ref="A18:A19"/>
    <mergeCell ref="A20:A21"/>
    <mergeCell ref="A2:A3"/>
    <mergeCell ref="B2:C2"/>
    <mergeCell ref="D2:D3"/>
    <mergeCell ref="B6:C6"/>
    <mergeCell ref="F6:I6"/>
    <mergeCell ref="B7:C7"/>
    <mergeCell ref="F7:I7"/>
    <mergeCell ref="A22:A23"/>
    <mergeCell ref="A50:I50"/>
    <mergeCell ref="A51:A52"/>
    <mergeCell ref="B51:C51"/>
    <mergeCell ref="D51:I51"/>
    <mergeCell ref="B57:J57"/>
    <mergeCell ref="B58:J58"/>
    <mergeCell ref="K51:K52"/>
    <mergeCell ref="L51:L52"/>
    <mergeCell ref="B55:C55"/>
    <mergeCell ref="D55:I55"/>
    <mergeCell ref="B56:C56"/>
    <mergeCell ref="D56:I56"/>
    <mergeCell ref="J51:J5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80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7" t="s">
        <v>48</v>
      </c>
      <c r="C3" s="27" t="s">
        <v>35</v>
      </c>
      <c r="D3" s="37"/>
      <c r="E3" s="45"/>
      <c r="F3" s="27" t="s">
        <v>47</v>
      </c>
      <c r="G3" s="27" t="s">
        <v>46</v>
      </c>
      <c r="H3" s="27" t="s">
        <v>45</v>
      </c>
      <c r="I3" s="27" t="s">
        <v>4</v>
      </c>
      <c r="J3" s="34"/>
    </row>
    <row r="4" spans="1:10">
      <c r="A4" s="27" t="s">
        <v>3</v>
      </c>
      <c r="B4" s="24">
        <v>22</v>
      </c>
      <c r="C4" s="24">
        <v>1</v>
      </c>
      <c r="D4" s="24">
        <v>3</v>
      </c>
      <c r="E4" s="24">
        <v>2</v>
      </c>
      <c r="F4" s="24">
        <v>0</v>
      </c>
      <c r="G4" s="24">
        <v>2</v>
      </c>
      <c r="H4" s="24">
        <v>5</v>
      </c>
      <c r="I4" s="24">
        <v>1</v>
      </c>
      <c r="J4" s="24">
        <f>SUM(B4:I4)</f>
        <v>36</v>
      </c>
    </row>
    <row r="5" spans="1:10">
      <c r="A5" s="27" t="s">
        <v>2</v>
      </c>
      <c r="B5" s="23">
        <f>B4/36</f>
        <v>0.61111111111111116</v>
      </c>
      <c r="C5" s="23">
        <f t="shared" ref="C5:I5" si="0">C4/36</f>
        <v>2.7777777777777776E-2</v>
      </c>
      <c r="D5" s="23">
        <f t="shared" si="0"/>
        <v>8.3333333333333329E-2</v>
      </c>
      <c r="E5" s="23">
        <f t="shared" si="0"/>
        <v>5.5555555555555552E-2</v>
      </c>
      <c r="F5" s="23">
        <f t="shared" si="0"/>
        <v>0</v>
      </c>
      <c r="G5" s="23">
        <f t="shared" si="0"/>
        <v>5.5555555555555552E-2</v>
      </c>
      <c r="H5" s="23">
        <f t="shared" si="0"/>
        <v>0.1388888888888889</v>
      </c>
      <c r="I5" s="23">
        <f t="shared" si="0"/>
        <v>2.7777777777777776E-2</v>
      </c>
      <c r="J5" s="23">
        <f>SUM(B5:I5)</f>
        <v>1</v>
      </c>
    </row>
    <row r="6" spans="1:10">
      <c r="A6" s="27" t="s">
        <v>3</v>
      </c>
      <c r="B6" s="38">
        <f>SUM(B4:C4)</f>
        <v>23</v>
      </c>
      <c r="C6" s="39"/>
      <c r="D6" s="24">
        <f>D4</f>
        <v>3</v>
      </c>
      <c r="E6" s="24">
        <f>E4</f>
        <v>2</v>
      </c>
      <c r="F6" s="38">
        <f>SUM(F4:I4)</f>
        <v>8</v>
      </c>
      <c r="G6" s="40"/>
      <c r="H6" s="40"/>
      <c r="I6" s="39"/>
      <c r="J6" s="24">
        <f>SUM(B6:I6)</f>
        <v>36</v>
      </c>
    </row>
    <row r="7" spans="1:10">
      <c r="A7" s="27" t="s">
        <v>2</v>
      </c>
      <c r="B7" s="41">
        <f>B6/36</f>
        <v>0.63888888888888884</v>
      </c>
      <c r="C7" s="42"/>
      <c r="D7" s="23">
        <f>D5</f>
        <v>8.3333333333333329E-2</v>
      </c>
      <c r="E7" s="23">
        <f>E5</f>
        <v>5.5555555555555552E-2</v>
      </c>
      <c r="F7" s="41">
        <f>F6/36</f>
        <v>0.22222222222222221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7" t="s">
        <v>43</v>
      </c>
      <c r="C11" s="27" t="s">
        <v>0</v>
      </c>
    </row>
    <row r="12" spans="1:10">
      <c r="A12" s="28" t="s">
        <v>3</v>
      </c>
      <c r="B12" s="3">
        <v>0</v>
      </c>
      <c r="C12" s="3">
        <f>SUM(B12:B12)</f>
        <v>0</v>
      </c>
    </row>
    <row r="13" spans="1:10">
      <c r="A13" s="28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28"/>
      <c r="B17" s="27" t="s">
        <v>42</v>
      </c>
      <c r="C17" s="27" t="s">
        <v>41</v>
      </c>
      <c r="D17" s="27" t="s">
        <v>40</v>
      </c>
      <c r="E17" s="27" t="s">
        <v>39</v>
      </c>
      <c r="F17" s="27" t="s">
        <v>38</v>
      </c>
      <c r="G17" s="27" t="s">
        <v>37</v>
      </c>
      <c r="H17" s="27" t="s">
        <v>4</v>
      </c>
      <c r="I17" s="27" t="s">
        <v>0</v>
      </c>
    </row>
    <row r="18" spans="1:18">
      <c r="A18" s="29" t="s">
        <v>36</v>
      </c>
      <c r="B18" s="15">
        <v>17</v>
      </c>
      <c r="C18" s="15">
        <v>0</v>
      </c>
      <c r="D18" s="15">
        <v>0</v>
      </c>
      <c r="E18" s="15">
        <v>1</v>
      </c>
      <c r="F18" s="15">
        <v>0</v>
      </c>
      <c r="G18" s="15">
        <v>3</v>
      </c>
      <c r="H18" s="15">
        <v>1</v>
      </c>
      <c r="I18" s="15">
        <f>SUM(B18:H18)</f>
        <v>22</v>
      </c>
    </row>
    <row r="19" spans="1:18">
      <c r="A19" s="30"/>
      <c r="B19" s="14">
        <f>B18/22</f>
        <v>0.77272727272727271</v>
      </c>
      <c r="C19" s="14">
        <f t="shared" ref="C19:H19" si="1">C18/22</f>
        <v>0</v>
      </c>
      <c r="D19" s="14">
        <f t="shared" si="1"/>
        <v>0</v>
      </c>
      <c r="E19" s="14">
        <f t="shared" si="1"/>
        <v>4.5454545454545456E-2</v>
      </c>
      <c r="F19" s="14">
        <f t="shared" si="1"/>
        <v>0</v>
      </c>
      <c r="G19" s="14">
        <f t="shared" si="1"/>
        <v>0.13636363636363635</v>
      </c>
      <c r="H19" s="14">
        <f t="shared" si="1"/>
        <v>4.5454545454545456E-2</v>
      </c>
      <c r="I19" s="14">
        <f>SUM(B19:H19)</f>
        <v>0.99999999999999989</v>
      </c>
    </row>
    <row r="20" spans="1:18">
      <c r="A20" s="29" t="s">
        <v>35</v>
      </c>
      <c r="B20" s="15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1</v>
      </c>
    </row>
    <row r="21" spans="1:18">
      <c r="A21" s="30"/>
      <c r="B21" s="14">
        <f>B20/1</f>
        <v>1</v>
      </c>
      <c r="C21" s="14">
        <f t="shared" ref="C21:H21" si="2">C20/1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18</v>
      </c>
      <c r="C22" s="15">
        <f t="shared" si="3"/>
        <v>0</v>
      </c>
      <c r="D22" s="15">
        <f t="shared" si="3"/>
        <v>0</v>
      </c>
      <c r="E22" s="15">
        <f t="shared" si="3"/>
        <v>1</v>
      </c>
      <c r="F22" s="15">
        <f t="shared" si="3"/>
        <v>0</v>
      </c>
      <c r="G22" s="15">
        <f t="shared" si="3"/>
        <v>3</v>
      </c>
      <c r="H22" s="15">
        <f t="shared" si="3"/>
        <v>1</v>
      </c>
      <c r="I22" s="15">
        <f t="shared" si="3"/>
        <v>23</v>
      </c>
    </row>
    <row r="23" spans="1:18">
      <c r="A23" s="30"/>
      <c r="B23" s="14">
        <f>B22/23</f>
        <v>0.78260869565217395</v>
      </c>
      <c r="C23" s="14">
        <f t="shared" ref="C23:H23" si="4">C22/23</f>
        <v>0</v>
      </c>
      <c r="D23" s="14">
        <f t="shared" si="4"/>
        <v>0</v>
      </c>
      <c r="E23" s="14">
        <f t="shared" si="4"/>
        <v>4.3478260869565216E-2</v>
      </c>
      <c r="F23" s="14">
        <f t="shared" si="4"/>
        <v>0</v>
      </c>
      <c r="G23" s="14">
        <f t="shared" si="4"/>
        <v>0.13043478260869565</v>
      </c>
      <c r="H23" s="14">
        <f t="shared" si="4"/>
        <v>4.3478260869565216E-2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28" t="s">
        <v>3</v>
      </c>
      <c r="B28" s="3">
        <v>15</v>
      </c>
      <c r="C28" s="3">
        <v>0</v>
      </c>
      <c r="D28" s="3">
        <v>0</v>
      </c>
      <c r="E28" s="3">
        <v>1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3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f>SUM(B28:Q28)</f>
        <v>23</v>
      </c>
    </row>
    <row r="29" spans="1:18">
      <c r="A29" s="28" t="s">
        <v>2</v>
      </c>
      <c r="B29" s="2">
        <f>B28/23</f>
        <v>0.65217391304347827</v>
      </c>
      <c r="C29" s="2">
        <f t="shared" ref="C29:Q29" si="5">C28/23</f>
        <v>0</v>
      </c>
      <c r="D29" s="2">
        <f t="shared" si="5"/>
        <v>0</v>
      </c>
      <c r="E29" s="2">
        <f t="shared" si="5"/>
        <v>4.3478260869565216E-2</v>
      </c>
      <c r="F29" s="2">
        <f t="shared" si="5"/>
        <v>4.3478260869565216E-2</v>
      </c>
      <c r="G29" s="2">
        <f t="shared" si="5"/>
        <v>0</v>
      </c>
      <c r="H29" s="2">
        <f t="shared" si="5"/>
        <v>4.3478260869565216E-2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2">
        <f t="shared" si="5"/>
        <v>0.13043478260869565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8.6956521739130432E-2</v>
      </c>
      <c r="Q29" s="2">
        <f t="shared" si="5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83</v>
      </c>
    </row>
    <row r="33" spans="1:7">
      <c r="A33" s="3"/>
      <c r="B33" s="27" t="s">
        <v>9</v>
      </c>
      <c r="C33" s="27" t="s">
        <v>8</v>
      </c>
      <c r="D33" s="27" t="s">
        <v>5</v>
      </c>
      <c r="E33" s="27" t="s">
        <v>7</v>
      </c>
      <c r="F33" s="27" t="s">
        <v>6</v>
      </c>
      <c r="G33" s="27" t="s">
        <v>0</v>
      </c>
    </row>
    <row r="34" spans="1:7">
      <c r="A34" s="28" t="s">
        <v>3</v>
      </c>
      <c r="B34" s="3">
        <v>4</v>
      </c>
      <c r="C34" s="3">
        <v>8</v>
      </c>
      <c r="D34" s="3">
        <v>10</v>
      </c>
      <c r="E34" s="3">
        <v>0</v>
      </c>
      <c r="F34" s="3">
        <v>1</v>
      </c>
      <c r="G34" s="3">
        <f>SUM(B34:F34)</f>
        <v>23</v>
      </c>
    </row>
    <row r="35" spans="1:7">
      <c r="A35" s="28" t="s">
        <v>2</v>
      </c>
      <c r="B35" s="2">
        <f>B34/23</f>
        <v>0.17391304347826086</v>
      </c>
      <c r="C35" s="2">
        <f t="shared" ref="C35:F35" si="6">C34/23</f>
        <v>0.34782608695652173</v>
      </c>
      <c r="D35" s="2">
        <f t="shared" si="6"/>
        <v>0.43478260869565216</v>
      </c>
      <c r="E35" s="2">
        <f t="shared" si="6"/>
        <v>0</v>
      </c>
      <c r="F35" s="2">
        <f t="shared" si="6"/>
        <v>4.3478260869565216E-2</v>
      </c>
      <c r="G35" s="2">
        <f>SUM(B35:F35)</f>
        <v>1</v>
      </c>
    </row>
  </sheetData>
  <mergeCells count="13">
    <mergeCell ref="E2:E3"/>
    <mergeCell ref="F2:I2"/>
    <mergeCell ref="J2:J3"/>
    <mergeCell ref="A18:A19"/>
    <mergeCell ref="A20:A21"/>
    <mergeCell ref="A2:A3"/>
    <mergeCell ref="B2:C2"/>
    <mergeCell ref="D2:D3"/>
    <mergeCell ref="B6:C6"/>
    <mergeCell ref="F6:I6"/>
    <mergeCell ref="B7:C7"/>
    <mergeCell ref="F7:I7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L21" sqref="L21"/>
    </sheetView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7" t="s">
        <v>48</v>
      </c>
      <c r="C3" s="27" t="s">
        <v>35</v>
      </c>
      <c r="D3" s="37"/>
      <c r="E3" s="45"/>
      <c r="F3" s="27" t="s">
        <v>47</v>
      </c>
      <c r="G3" s="27" t="s">
        <v>46</v>
      </c>
      <c r="H3" s="27" t="s">
        <v>45</v>
      </c>
      <c r="I3" s="27" t="s">
        <v>4</v>
      </c>
      <c r="J3" s="34"/>
    </row>
    <row r="4" spans="1:10">
      <c r="A4" s="27" t="s">
        <v>3</v>
      </c>
      <c r="B4" s="24">
        <v>23</v>
      </c>
      <c r="C4" s="24">
        <v>0</v>
      </c>
      <c r="D4" s="24">
        <v>0</v>
      </c>
      <c r="E4" s="24">
        <v>2</v>
      </c>
      <c r="F4" s="24">
        <v>0</v>
      </c>
      <c r="G4" s="24">
        <v>6</v>
      </c>
      <c r="H4" s="24">
        <v>1</v>
      </c>
      <c r="I4" s="24">
        <v>0</v>
      </c>
      <c r="J4" s="24">
        <f>SUM(B4:I4)</f>
        <v>32</v>
      </c>
    </row>
    <row r="5" spans="1:10">
      <c r="A5" s="27" t="s">
        <v>2</v>
      </c>
      <c r="B5" s="23">
        <f>B4/32</f>
        <v>0.71875</v>
      </c>
      <c r="C5" s="23">
        <f t="shared" ref="C5:I5" si="0">C4/32</f>
        <v>0</v>
      </c>
      <c r="D5" s="23">
        <f t="shared" si="0"/>
        <v>0</v>
      </c>
      <c r="E5" s="23">
        <f t="shared" si="0"/>
        <v>6.25E-2</v>
      </c>
      <c r="F5" s="23">
        <f t="shared" si="0"/>
        <v>0</v>
      </c>
      <c r="G5" s="23">
        <f t="shared" si="0"/>
        <v>0.1875</v>
      </c>
      <c r="H5" s="23">
        <f t="shared" si="0"/>
        <v>3.125E-2</v>
      </c>
      <c r="I5" s="23">
        <f t="shared" si="0"/>
        <v>0</v>
      </c>
      <c r="J5" s="23">
        <f>SUM(B5:I5)</f>
        <v>1</v>
      </c>
    </row>
    <row r="6" spans="1:10">
      <c r="A6" s="27" t="s">
        <v>3</v>
      </c>
      <c r="B6" s="38">
        <f>SUM(B4:C4)</f>
        <v>23</v>
      </c>
      <c r="C6" s="39"/>
      <c r="D6" s="24">
        <f>D4</f>
        <v>0</v>
      </c>
      <c r="E6" s="24">
        <f>E4</f>
        <v>2</v>
      </c>
      <c r="F6" s="38">
        <f>SUM(F4:I4)</f>
        <v>7</v>
      </c>
      <c r="G6" s="40"/>
      <c r="H6" s="40"/>
      <c r="I6" s="39"/>
      <c r="J6" s="24">
        <f>SUM(B6:I6)</f>
        <v>32</v>
      </c>
    </row>
    <row r="7" spans="1:10">
      <c r="A7" s="27" t="s">
        <v>2</v>
      </c>
      <c r="B7" s="41">
        <f>B6/32</f>
        <v>0.71875</v>
      </c>
      <c r="C7" s="42"/>
      <c r="D7" s="23">
        <f>D5</f>
        <v>0</v>
      </c>
      <c r="E7" s="23">
        <f>E5</f>
        <v>6.25E-2</v>
      </c>
      <c r="F7" s="41">
        <f>F6/32</f>
        <v>0.21875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7" t="s">
        <v>43</v>
      </c>
      <c r="C11" s="27" t="s">
        <v>0</v>
      </c>
    </row>
    <row r="12" spans="1:10">
      <c r="A12" s="28" t="s">
        <v>3</v>
      </c>
      <c r="B12" s="3">
        <v>0</v>
      </c>
      <c r="C12" s="3">
        <f>SUM(B12:B12)</f>
        <v>0</v>
      </c>
    </row>
    <row r="13" spans="1:10">
      <c r="A13" s="28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28"/>
      <c r="B17" s="27" t="s">
        <v>42</v>
      </c>
      <c r="C17" s="27" t="s">
        <v>41</v>
      </c>
      <c r="D17" s="27" t="s">
        <v>40</v>
      </c>
      <c r="E17" s="27" t="s">
        <v>39</v>
      </c>
      <c r="F17" s="27" t="s">
        <v>38</v>
      </c>
      <c r="G17" s="27" t="s">
        <v>37</v>
      </c>
      <c r="H17" s="27" t="s">
        <v>4</v>
      </c>
      <c r="I17" s="27" t="s">
        <v>0</v>
      </c>
    </row>
    <row r="18" spans="1:18">
      <c r="A18" s="29" t="s">
        <v>36</v>
      </c>
      <c r="B18" s="15">
        <v>13</v>
      </c>
      <c r="C18" s="15">
        <v>1</v>
      </c>
      <c r="D18" s="15">
        <v>0</v>
      </c>
      <c r="E18" s="15">
        <v>0</v>
      </c>
      <c r="F18" s="15">
        <v>2</v>
      </c>
      <c r="G18" s="15">
        <v>1</v>
      </c>
      <c r="H18" s="15">
        <v>6</v>
      </c>
      <c r="I18" s="15">
        <f>SUM(B18:H18)</f>
        <v>23</v>
      </c>
    </row>
    <row r="19" spans="1:18">
      <c r="A19" s="30"/>
      <c r="B19" s="14">
        <f>B18/23</f>
        <v>0.56521739130434778</v>
      </c>
      <c r="C19" s="14">
        <f t="shared" ref="C19:H19" si="1">C18/23</f>
        <v>4.3478260869565216E-2</v>
      </c>
      <c r="D19" s="14">
        <f t="shared" si="1"/>
        <v>0</v>
      </c>
      <c r="E19" s="14">
        <f t="shared" si="1"/>
        <v>0</v>
      </c>
      <c r="F19" s="14">
        <f t="shared" si="1"/>
        <v>8.6956521739130432E-2</v>
      </c>
      <c r="G19" s="14">
        <f t="shared" si="1"/>
        <v>4.3478260869565216E-2</v>
      </c>
      <c r="H19" s="14">
        <f t="shared" si="1"/>
        <v>0.2608695652173913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13</v>
      </c>
      <c r="C22" s="15">
        <f t="shared" si="2"/>
        <v>1</v>
      </c>
      <c r="D22" s="15">
        <f t="shared" si="2"/>
        <v>0</v>
      </c>
      <c r="E22" s="15">
        <f t="shared" si="2"/>
        <v>0</v>
      </c>
      <c r="F22" s="15">
        <f t="shared" si="2"/>
        <v>2</v>
      </c>
      <c r="G22" s="15">
        <f t="shared" si="2"/>
        <v>1</v>
      </c>
      <c r="H22" s="15">
        <f t="shared" si="2"/>
        <v>6</v>
      </c>
      <c r="I22" s="15">
        <f t="shared" si="2"/>
        <v>23</v>
      </c>
    </row>
    <row r="23" spans="1:18">
      <c r="A23" s="30"/>
      <c r="B23" s="14">
        <f>B22/23</f>
        <v>0.56521739130434778</v>
      </c>
      <c r="C23" s="14">
        <f t="shared" ref="C23:H23" si="3">C22/23</f>
        <v>4.3478260869565216E-2</v>
      </c>
      <c r="D23" s="14">
        <f t="shared" si="3"/>
        <v>0</v>
      </c>
      <c r="E23" s="14">
        <f t="shared" si="3"/>
        <v>0</v>
      </c>
      <c r="F23" s="14">
        <f t="shared" si="3"/>
        <v>8.6956521739130432E-2</v>
      </c>
      <c r="G23" s="14">
        <f t="shared" si="3"/>
        <v>4.3478260869565216E-2</v>
      </c>
      <c r="H23" s="14">
        <f t="shared" si="3"/>
        <v>0.2608695652173913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28" t="s">
        <v>3</v>
      </c>
      <c r="B28" s="3">
        <v>3</v>
      </c>
      <c r="C28" s="3">
        <v>3</v>
      </c>
      <c r="D28" s="3">
        <v>1</v>
      </c>
      <c r="E28" s="3">
        <v>0</v>
      </c>
      <c r="F28" s="3">
        <v>1</v>
      </c>
      <c r="G28" s="3">
        <v>0</v>
      </c>
      <c r="H28" s="3">
        <v>7</v>
      </c>
      <c r="I28" s="3">
        <v>0</v>
      </c>
      <c r="J28" s="3">
        <v>1</v>
      </c>
      <c r="K28" s="3">
        <v>0</v>
      </c>
      <c r="L28" s="3">
        <v>5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f>SUM(B28:Q28)</f>
        <v>23</v>
      </c>
    </row>
    <row r="29" spans="1:18">
      <c r="A29" s="28" t="s">
        <v>2</v>
      </c>
      <c r="B29" s="2">
        <f>B28/23</f>
        <v>0.13043478260869565</v>
      </c>
      <c r="C29" s="2">
        <f t="shared" ref="C29:Q29" si="4">C28/23</f>
        <v>0.13043478260869565</v>
      </c>
      <c r="D29" s="2">
        <f t="shared" si="4"/>
        <v>4.3478260869565216E-2</v>
      </c>
      <c r="E29" s="2">
        <f t="shared" si="4"/>
        <v>0</v>
      </c>
      <c r="F29" s="2">
        <f t="shared" si="4"/>
        <v>4.3478260869565216E-2</v>
      </c>
      <c r="G29" s="2">
        <f t="shared" si="4"/>
        <v>0</v>
      </c>
      <c r="H29" s="2">
        <f t="shared" si="4"/>
        <v>0.30434782608695654</v>
      </c>
      <c r="I29" s="2">
        <f t="shared" si="4"/>
        <v>0</v>
      </c>
      <c r="J29" s="2">
        <f t="shared" si="4"/>
        <v>4.3478260869565216E-2</v>
      </c>
      <c r="K29" s="2">
        <f t="shared" si="4"/>
        <v>0</v>
      </c>
      <c r="L29" s="2">
        <f t="shared" si="4"/>
        <v>0.21739130434782608</v>
      </c>
      <c r="M29" s="2">
        <f t="shared" si="4"/>
        <v>4.3478260869565216E-2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4.3478260869565216E-2</v>
      </c>
      <c r="R29" s="2">
        <f>SUM(B29:Q29)</f>
        <v>0.99999999999999989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60</v>
      </c>
    </row>
    <row r="33" spans="1:7">
      <c r="A33" s="3"/>
      <c r="B33" s="27" t="s">
        <v>9</v>
      </c>
      <c r="C33" s="27" t="s">
        <v>8</v>
      </c>
      <c r="D33" s="27" t="s">
        <v>5</v>
      </c>
      <c r="E33" s="27" t="s">
        <v>7</v>
      </c>
      <c r="F33" s="27" t="s">
        <v>6</v>
      </c>
      <c r="G33" s="27" t="s">
        <v>0</v>
      </c>
    </row>
    <row r="34" spans="1:7">
      <c r="A34" s="28" t="s">
        <v>3</v>
      </c>
      <c r="B34" s="3">
        <v>3</v>
      </c>
      <c r="C34" s="3">
        <v>8</v>
      </c>
      <c r="D34" s="3">
        <v>12</v>
      </c>
      <c r="E34" s="3">
        <v>0</v>
      </c>
      <c r="F34" s="3">
        <v>0</v>
      </c>
      <c r="G34" s="3">
        <f>SUM(B34:F34)</f>
        <v>23</v>
      </c>
    </row>
    <row r="35" spans="1:7">
      <c r="A35" s="28" t="s">
        <v>2</v>
      </c>
      <c r="B35" s="2">
        <f>B34/23</f>
        <v>0.13043478260869565</v>
      </c>
      <c r="C35" s="2">
        <f t="shared" ref="C35:F35" si="5">C34/23</f>
        <v>0.34782608695652173</v>
      </c>
      <c r="D35" s="2">
        <f t="shared" si="5"/>
        <v>0.52173913043478259</v>
      </c>
      <c r="E35" s="2">
        <f t="shared" si="5"/>
        <v>0</v>
      </c>
      <c r="F35" s="2">
        <f t="shared" si="5"/>
        <v>0</v>
      </c>
      <c r="G35" s="2">
        <f>SUM(B35:F35)</f>
        <v>1</v>
      </c>
    </row>
  </sheetData>
  <mergeCells count="13">
    <mergeCell ref="E2:E3"/>
    <mergeCell ref="F2:I2"/>
    <mergeCell ref="J2:J3"/>
    <mergeCell ref="A18:A19"/>
    <mergeCell ref="A20:A21"/>
    <mergeCell ref="A2:A3"/>
    <mergeCell ref="B2:C2"/>
    <mergeCell ref="D2:D3"/>
    <mergeCell ref="B6:C6"/>
    <mergeCell ref="F6:I6"/>
    <mergeCell ref="B7:C7"/>
    <mergeCell ref="F7:I7"/>
    <mergeCell ref="A22:A2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666</v>
      </c>
      <c r="C4" s="24">
        <v>40</v>
      </c>
      <c r="D4" s="24">
        <v>17</v>
      </c>
      <c r="E4" s="24">
        <v>32</v>
      </c>
      <c r="F4" s="24">
        <v>3</v>
      </c>
      <c r="G4" s="24">
        <v>43</v>
      </c>
      <c r="H4" s="24">
        <v>11</v>
      </c>
      <c r="I4" s="24">
        <v>9</v>
      </c>
      <c r="J4" s="24">
        <f>SUM(B4:I4)</f>
        <v>821</v>
      </c>
    </row>
    <row r="5" spans="1:10">
      <c r="A5" s="25" t="s">
        <v>2</v>
      </c>
      <c r="B5" s="23">
        <f>B4/821</f>
        <v>0.8112058465286236</v>
      </c>
      <c r="C5" s="23">
        <f t="shared" ref="C5:I5" si="0">C4/821</f>
        <v>4.8721071863580996E-2</v>
      </c>
      <c r="D5" s="23">
        <f t="shared" si="0"/>
        <v>2.0706455542021926E-2</v>
      </c>
      <c r="E5" s="23">
        <f t="shared" si="0"/>
        <v>3.8976857490864797E-2</v>
      </c>
      <c r="F5" s="23">
        <f t="shared" si="0"/>
        <v>3.6540803897685747E-3</v>
      </c>
      <c r="G5" s="23">
        <f t="shared" si="0"/>
        <v>5.2375152253349572E-2</v>
      </c>
      <c r="H5" s="23">
        <f t="shared" si="0"/>
        <v>1.3398294762484775E-2</v>
      </c>
      <c r="I5" s="23">
        <f t="shared" si="0"/>
        <v>1.0962241169305725E-2</v>
      </c>
      <c r="J5" s="23">
        <f>SUM(B5:I5)</f>
        <v>0.99999999999999989</v>
      </c>
    </row>
    <row r="6" spans="1:10">
      <c r="A6" s="25" t="s">
        <v>3</v>
      </c>
      <c r="B6" s="38">
        <f>SUM(B4:C4)</f>
        <v>706</v>
      </c>
      <c r="C6" s="39"/>
      <c r="D6" s="24">
        <f>D4</f>
        <v>17</v>
      </c>
      <c r="E6" s="24">
        <f>E4</f>
        <v>32</v>
      </c>
      <c r="F6" s="38">
        <f>SUM(F4:I4)</f>
        <v>66</v>
      </c>
      <c r="G6" s="40"/>
      <c r="H6" s="40"/>
      <c r="I6" s="39"/>
      <c r="J6" s="24">
        <f>SUM(B6:I6)</f>
        <v>821</v>
      </c>
    </row>
    <row r="7" spans="1:10">
      <c r="A7" s="25" t="s">
        <v>2</v>
      </c>
      <c r="B7" s="41">
        <f>B6/821</f>
        <v>0.85992691839220459</v>
      </c>
      <c r="C7" s="42"/>
      <c r="D7" s="23">
        <f>D5</f>
        <v>2.0706455542021926E-2</v>
      </c>
      <c r="E7" s="23">
        <f>E5</f>
        <v>3.8976857490864797E-2</v>
      </c>
      <c r="F7" s="41">
        <f>F6/821</f>
        <v>8.0389768574908649E-2</v>
      </c>
      <c r="G7" s="43"/>
      <c r="H7" s="43"/>
      <c r="I7" s="42"/>
      <c r="J7" s="23">
        <f>SUM(B7:I7)</f>
        <v>0.99999999999999989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53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3</v>
      </c>
      <c r="C12" s="3">
        <f>SUM(B12:B12)</f>
        <v>3</v>
      </c>
    </row>
    <row r="13" spans="1:10">
      <c r="A13" s="9" t="s">
        <v>2</v>
      </c>
      <c r="B13" s="2">
        <f t="shared" ref="B13" si="1">B12/3</f>
        <v>1</v>
      </c>
      <c r="C13" s="2">
        <f>SUM(B13:B13)</f>
        <v>1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576</v>
      </c>
      <c r="C18" s="15">
        <v>15</v>
      </c>
      <c r="D18" s="15">
        <v>7</v>
      </c>
      <c r="E18" s="15">
        <v>7</v>
      </c>
      <c r="F18" s="15">
        <v>9</v>
      </c>
      <c r="G18" s="15">
        <v>28</v>
      </c>
      <c r="H18" s="15">
        <v>24</v>
      </c>
      <c r="I18" s="15">
        <f>SUM(B18:H18)</f>
        <v>666</v>
      </c>
    </row>
    <row r="19" spans="1:18">
      <c r="A19" s="30"/>
      <c r="B19" s="14">
        <f>B18/666</f>
        <v>0.86486486486486491</v>
      </c>
      <c r="C19" s="14">
        <f t="shared" ref="C19:H19" si="2">C18/666</f>
        <v>2.2522522522522521E-2</v>
      </c>
      <c r="D19" s="14">
        <f t="shared" si="2"/>
        <v>1.0510510510510511E-2</v>
      </c>
      <c r="E19" s="14">
        <f t="shared" si="2"/>
        <v>1.0510510510510511E-2</v>
      </c>
      <c r="F19" s="14">
        <f t="shared" si="2"/>
        <v>1.3513513513513514E-2</v>
      </c>
      <c r="G19" s="14">
        <f t="shared" si="2"/>
        <v>4.2042042042042045E-2</v>
      </c>
      <c r="H19" s="14">
        <f t="shared" si="2"/>
        <v>3.6036036036036036E-2</v>
      </c>
      <c r="I19" s="14">
        <f>SUM(B19:H19)</f>
        <v>1.0000000000000002</v>
      </c>
    </row>
    <row r="20" spans="1:18">
      <c r="A20" s="29" t="s">
        <v>35</v>
      </c>
      <c r="B20" s="15">
        <v>21</v>
      </c>
      <c r="C20" s="15">
        <v>0</v>
      </c>
      <c r="D20" s="15">
        <v>2</v>
      </c>
      <c r="E20" s="15">
        <v>1</v>
      </c>
      <c r="F20" s="15">
        <v>2</v>
      </c>
      <c r="G20" s="15">
        <v>6</v>
      </c>
      <c r="H20" s="15">
        <v>8</v>
      </c>
      <c r="I20" s="15">
        <f>SUM(B20:H20)</f>
        <v>40</v>
      </c>
    </row>
    <row r="21" spans="1:18">
      <c r="A21" s="30"/>
      <c r="B21" s="14">
        <f>B20/40</f>
        <v>0.52500000000000002</v>
      </c>
      <c r="C21" s="14">
        <f t="shared" ref="C21:H21" si="3">C20/40</f>
        <v>0</v>
      </c>
      <c r="D21" s="14">
        <f t="shared" si="3"/>
        <v>0.05</v>
      </c>
      <c r="E21" s="14">
        <f t="shared" si="3"/>
        <v>2.5000000000000001E-2</v>
      </c>
      <c r="F21" s="14">
        <f t="shared" si="3"/>
        <v>0.05</v>
      </c>
      <c r="G21" s="14">
        <f t="shared" si="3"/>
        <v>0.15</v>
      </c>
      <c r="H21" s="14">
        <f t="shared" si="3"/>
        <v>0.2</v>
      </c>
      <c r="I21" s="14">
        <f>SUM(B21:H21)</f>
        <v>1.0000000000000002</v>
      </c>
    </row>
    <row r="22" spans="1:18">
      <c r="A22" s="29" t="s">
        <v>0</v>
      </c>
      <c r="B22" s="15">
        <f t="shared" ref="B22:I22" si="4">SUM(B18+B20)</f>
        <v>597</v>
      </c>
      <c r="C22" s="15">
        <f t="shared" si="4"/>
        <v>15</v>
      </c>
      <c r="D22" s="15">
        <f t="shared" si="4"/>
        <v>9</v>
      </c>
      <c r="E22" s="15">
        <f t="shared" si="4"/>
        <v>8</v>
      </c>
      <c r="F22" s="15">
        <f t="shared" si="4"/>
        <v>11</v>
      </c>
      <c r="G22" s="15">
        <f t="shared" si="4"/>
        <v>34</v>
      </c>
      <c r="H22" s="15">
        <f t="shared" si="4"/>
        <v>32</v>
      </c>
      <c r="I22" s="15">
        <f t="shared" si="4"/>
        <v>706</v>
      </c>
    </row>
    <row r="23" spans="1:18">
      <c r="A23" s="30"/>
      <c r="B23" s="14">
        <f>B22/706</f>
        <v>0.84560906515580736</v>
      </c>
      <c r="C23" s="14">
        <f t="shared" ref="C23:H23" si="5">C22/706</f>
        <v>2.1246458923512748E-2</v>
      </c>
      <c r="D23" s="14">
        <f t="shared" si="5"/>
        <v>1.2747875354107648E-2</v>
      </c>
      <c r="E23" s="14">
        <f t="shared" si="5"/>
        <v>1.1331444759206799E-2</v>
      </c>
      <c r="F23" s="14">
        <f t="shared" si="5"/>
        <v>1.5580736543909348E-2</v>
      </c>
      <c r="G23" s="14">
        <f t="shared" si="5"/>
        <v>4.8158640226628892E-2</v>
      </c>
      <c r="H23" s="14">
        <f t="shared" si="5"/>
        <v>4.5325779036827198E-2</v>
      </c>
      <c r="I23" s="14">
        <f>SUM(B23:H23)</f>
        <v>0.99999999999999989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48</v>
      </c>
      <c r="C28" s="3">
        <v>59</v>
      </c>
      <c r="D28" s="3">
        <v>120</v>
      </c>
      <c r="E28" s="3">
        <v>23</v>
      </c>
      <c r="F28" s="3">
        <v>68</v>
      </c>
      <c r="G28" s="3">
        <v>5</v>
      </c>
      <c r="H28" s="3">
        <v>74</v>
      </c>
      <c r="I28" s="3">
        <v>37</v>
      </c>
      <c r="J28" s="3">
        <v>15</v>
      </c>
      <c r="K28" s="3">
        <v>12</v>
      </c>
      <c r="L28" s="3">
        <v>75</v>
      </c>
      <c r="M28" s="3">
        <v>15</v>
      </c>
      <c r="N28" s="3">
        <v>13</v>
      </c>
      <c r="O28" s="3">
        <v>3</v>
      </c>
      <c r="P28" s="3">
        <v>138</v>
      </c>
      <c r="Q28" s="3">
        <v>1</v>
      </c>
      <c r="R28" s="3">
        <f>SUM(B28:Q28)</f>
        <v>706</v>
      </c>
    </row>
    <row r="29" spans="1:18">
      <c r="A29" s="9" t="s">
        <v>2</v>
      </c>
      <c r="B29" s="2">
        <f>B28/706</f>
        <v>6.79886685552408E-2</v>
      </c>
      <c r="C29" s="2">
        <f t="shared" ref="C29:Q29" si="6">C28/706</f>
        <v>8.3569405099150146E-2</v>
      </c>
      <c r="D29" s="2">
        <f t="shared" si="6"/>
        <v>0.16997167138810199</v>
      </c>
      <c r="E29" s="2">
        <f t="shared" si="6"/>
        <v>3.2577903682719546E-2</v>
      </c>
      <c r="F29" s="2">
        <f t="shared" si="6"/>
        <v>9.6317280453257784E-2</v>
      </c>
      <c r="G29" s="2">
        <f t="shared" si="6"/>
        <v>7.0821529745042494E-3</v>
      </c>
      <c r="H29" s="2">
        <f t="shared" si="6"/>
        <v>0.10481586402266289</v>
      </c>
      <c r="I29" s="2">
        <f t="shared" si="6"/>
        <v>5.2407932011331447E-2</v>
      </c>
      <c r="J29" s="2">
        <f t="shared" si="6"/>
        <v>2.1246458923512748E-2</v>
      </c>
      <c r="K29" s="2">
        <f t="shared" si="6"/>
        <v>1.69971671388102E-2</v>
      </c>
      <c r="L29" s="2">
        <f t="shared" si="6"/>
        <v>0.10623229461756374</v>
      </c>
      <c r="M29" s="2">
        <f t="shared" si="6"/>
        <v>2.1246458923512748E-2</v>
      </c>
      <c r="N29" s="2">
        <f t="shared" si="6"/>
        <v>1.8413597733711047E-2</v>
      </c>
      <c r="O29" s="2">
        <f t="shared" si="6"/>
        <v>4.24929178470255E-3</v>
      </c>
      <c r="P29" s="2">
        <f t="shared" si="6"/>
        <v>0.19546742209631729</v>
      </c>
      <c r="Q29" s="2">
        <f t="shared" si="6"/>
        <v>1.4164305949008499E-3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60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106</v>
      </c>
      <c r="C34" s="3">
        <v>334</v>
      </c>
      <c r="D34" s="3">
        <v>257</v>
      </c>
      <c r="E34" s="3">
        <v>6</v>
      </c>
      <c r="F34" s="3">
        <v>3</v>
      </c>
      <c r="G34" s="3">
        <f>SUM(B34:F34)</f>
        <v>706</v>
      </c>
    </row>
    <row r="35" spans="1:7">
      <c r="A35" s="9" t="s">
        <v>2</v>
      </c>
      <c r="B35" s="2">
        <f>B34/706</f>
        <v>0.1501416430594901</v>
      </c>
      <c r="C35" s="2">
        <f t="shared" ref="C35:F35" si="7">C34/706</f>
        <v>0.47308781869688388</v>
      </c>
      <c r="D35" s="2">
        <f t="shared" si="7"/>
        <v>0.3640226628895184</v>
      </c>
      <c r="E35" s="2">
        <f t="shared" si="7"/>
        <v>8.4985835694051E-3</v>
      </c>
      <c r="F35" s="2">
        <f t="shared" si="7"/>
        <v>4.24929178470255E-3</v>
      </c>
      <c r="G35" s="2">
        <f>SUM(B35:F35)</f>
        <v>1</v>
      </c>
    </row>
  </sheetData>
  <mergeCells count="13">
    <mergeCell ref="A22:A23"/>
    <mergeCell ref="F2:I2"/>
    <mergeCell ref="J2:J3"/>
    <mergeCell ref="A20:A21"/>
    <mergeCell ref="A2:A3"/>
    <mergeCell ref="B2:C2"/>
    <mergeCell ref="D2:D3"/>
    <mergeCell ref="E2:E3"/>
    <mergeCell ref="B6:C6"/>
    <mergeCell ref="F6:I6"/>
    <mergeCell ref="B7:C7"/>
    <mergeCell ref="F7:I7"/>
    <mergeCell ref="A18:A1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1</v>
      </c>
      <c r="J4" s="24">
        <f>SUM(B4:I4)</f>
        <v>23</v>
      </c>
    </row>
    <row r="5" spans="1:10">
      <c r="A5" s="25" t="s">
        <v>2</v>
      </c>
      <c r="B5" s="23">
        <f>B4/23</f>
        <v>0.95652173913043481</v>
      </c>
      <c r="C5" s="23">
        <f t="shared" ref="C5:I5" si="0">C4/23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4.3478260869565216E-2</v>
      </c>
      <c r="J5" s="23">
        <f>SUM(B5:I5)</f>
        <v>1</v>
      </c>
    </row>
    <row r="6" spans="1:10">
      <c r="A6" s="25" t="s">
        <v>3</v>
      </c>
      <c r="B6" s="38">
        <f>SUM(B4:C4)</f>
        <v>22</v>
      </c>
      <c r="C6" s="39"/>
      <c r="D6" s="24">
        <f>D4</f>
        <v>0</v>
      </c>
      <c r="E6" s="24">
        <f>E4</f>
        <v>0</v>
      </c>
      <c r="F6" s="38">
        <f>SUM(F4:I4)</f>
        <v>1</v>
      </c>
      <c r="G6" s="40"/>
      <c r="H6" s="40"/>
      <c r="I6" s="39"/>
      <c r="J6" s="24">
        <f>SUM(B6:I6)</f>
        <v>23</v>
      </c>
    </row>
    <row r="7" spans="1:10">
      <c r="A7" s="25" t="s">
        <v>2</v>
      </c>
      <c r="B7" s="41">
        <f>B6/23</f>
        <v>0.95652173913043481</v>
      </c>
      <c r="C7" s="42"/>
      <c r="D7" s="23">
        <f>D5</f>
        <v>0</v>
      </c>
      <c r="E7" s="23">
        <f>E5</f>
        <v>0</v>
      </c>
      <c r="F7" s="41">
        <f>F6/23</f>
        <v>4.3478260869565216E-2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19</v>
      </c>
      <c r="C18" s="15">
        <v>0</v>
      </c>
      <c r="D18" s="15">
        <v>0</v>
      </c>
      <c r="E18" s="15">
        <v>0</v>
      </c>
      <c r="F18" s="15">
        <v>0</v>
      </c>
      <c r="G18" s="15">
        <v>1</v>
      </c>
      <c r="H18" s="15">
        <v>2</v>
      </c>
      <c r="I18" s="15">
        <f>SUM(B18:H18)</f>
        <v>22</v>
      </c>
    </row>
    <row r="19" spans="1:18">
      <c r="A19" s="30"/>
      <c r="B19" s="14">
        <f>B18/22</f>
        <v>0.86363636363636365</v>
      </c>
      <c r="C19" s="14">
        <f t="shared" ref="C19:H19" si="1">C18/22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4.5454545454545456E-2</v>
      </c>
      <c r="H19" s="14">
        <f t="shared" si="1"/>
        <v>9.0909090909090912E-2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19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1</v>
      </c>
      <c r="H22" s="15">
        <f t="shared" si="2"/>
        <v>2</v>
      </c>
      <c r="I22" s="15">
        <f t="shared" si="2"/>
        <v>22</v>
      </c>
    </row>
    <row r="23" spans="1:18">
      <c r="A23" s="30"/>
      <c r="B23" s="14">
        <f>B22/22</f>
        <v>0.86363636363636365</v>
      </c>
      <c r="C23" s="14">
        <f t="shared" ref="C23:H23" si="3">C22/22</f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4.5454545454545456E-2</v>
      </c>
      <c r="H23" s="14">
        <f t="shared" si="3"/>
        <v>9.0909090909090912E-2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59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2</v>
      </c>
      <c r="D28" s="3">
        <v>6</v>
      </c>
      <c r="E28" s="3">
        <v>2</v>
      </c>
      <c r="F28" s="3">
        <v>1</v>
      </c>
      <c r="G28" s="3">
        <v>0</v>
      </c>
      <c r="H28" s="3">
        <v>0</v>
      </c>
      <c r="I28" s="3">
        <v>9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22</v>
      </c>
    </row>
    <row r="29" spans="1:18">
      <c r="A29" s="9" t="s">
        <v>2</v>
      </c>
      <c r="B29" s="2">
        <f>B28/22</f>
        <v>0</v>
      </c>
      <c r="C29" s="2">
        <f t="shared" ref="C29:Q29" si="4">C28/22</f>
        <v>9.0909090909090912E-2</v>
      </c>
      <c r="D29" s="2">
        <f t="shared" si="4"/>
        <v>0.27272727272727271</v>
      </c>
      <c r="E29" s="2">
        <f t="shared" si="4"/>
        <v>9.0909090909090912E-2</v>
      </c>
      <c r="F29" s="2">
        <f t="shared" si="4"/>
        <v>4.5454545454545456E-2</v>
      </c>
      <c r="G29" s="2">
        <f t="shared" si="4"/>
        <v>0</v>
      </c>
      <c r="H29" s="2">
        <f t="shared" si="4"/>
        <v>0</v>
      </c>
      <c r="I29" s="2">
        <f t="shared" si="4"/>
        <v>0.40909090909090912</v>
      </c>
      <c r="J29" s="2">
        <f t="shared" si="4"/>
        <v>0</v>
      </c>
      <c r="K29" s="2">
        <f t="shared" si="4"/>
        <v>0</v>
      </c>
      <c r="L29" s="2">
        <f t="shared" si="4"/>
        <v>4.5454545454545456E-2</v>
      </c>
      <c r="M29" s="2">
        <f t="shared" si="4"/>
        <v>4.5454545454545456E-2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64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0</v>
      </c>
      <c r="C34" s="3">
        <v>10</v>
      </c>
      <c r="D34" s="3">
        <v>12</v>
      </c>
      <c r="E34" s="3">
        <v>0</v>
      </c>
      <c r="F34" s="3">
        <v>0</v>
      </c>
      <c r="G34" s="3">
        <f>SUM(B34:F34)</f>
        <v>22</v>
      </c>
    </row>
    <row r="35" spans="1:7">
      <c r="A35" s="9" t="s">
        <v>2</v>
      </c>
      <c r="B35" s="2">
        <f>B34/22</f>
        <v>0</v>
      </c>
      <c r="C35" s="2">
        <f t="shared" ref="C35:F35" si="5">C34/22</f>
        <v>0.45454545454545453</v>
      </c>
      <c r="D35" s="2">
        <f t="shared" si="5"/>
        <v>0.54545454545454541</v>
      </c>
      <c r="E35" s="2">
        <f t="shared" si="5"/>
        <v>0</v>
      </c>
      <c r="F35" s="2">
        <f t="shared" si="5"/>
        <v>0</v>
      </c>
      <c r="G35" s="2">
        <f>SUM(B35:F35)</f>
        <v>1</v>
      </c>
    </row>
    <row r="36" spans="1:7">
      <c r="A36" s="12"/>
      <c r="B36" s="10"/>
      <c r="C36" s="10"/>
      <c r="D36" s="10"/>
      <c r="E36" s="10"/>
      <c r="F36" s="10"/>
      <c r="G36" s="10"/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23</v>
      </c>
      <c r="C4" s="24">
        <v>1</v>
      </c>
      <c r="D4" s="24">
        <v>0</v>
      </c>
      <c r="E4" s="24">
        <v>2</v>
      </c>
      <c r="F4" s="24">
        <v>0</v>
      </c>
      <c r="G4" s="24">
        <v>0</v>
      </c>
      <c r="H4" s="24">
        <v>0</v>
      </c>
      <c r="I4" s="24">
        <v>0</v>
      </c>
      <c r="J4" s="24">
        <f>SUM(B4:I4)</f>
        <v>26</v>
      </c>
    </row>
    <row r="5" spans="1:10">
      <c r="A5" s="25" t="s">
        <v>2</v>
      </c>
      <c r="B5" s="23">
        <f>B4/26</f>
        <v>0.88461538461538458</v>
      </c>
      <c r="C5" s="23">
        <f t="shared" ref="C5:I5" si="0">C4/26</f>
        <v>3.8461538461538464E-2</v>
      </c>
      <c r="D5" s="23">
        <f t="shared" si="0"/>
        <v>0</v>
      </c>
      <c r="E5" s="23">
        <f t="shared" si="0"/>
        <v>7.6923076923076927E-2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24</v>
      </c>
      <c r="C6" s="39"/>
      <c r="D6" s="24">
        <f>D4</f>
        <v>0</v>
      </c>
      <c r="E6" s="24">
        <f>E4</f>
        <v>2</v>
      </c>
      <c r="F6" s="38">
        <f>SUM(F4:I4)</f>
        <v>0</v>
      </c>
      <c r="G6" s="40"/>
      <c r="H6" s="40"/>
      <c r="I6" s="39"/>
      <c r="J6" s="24">
        <f>SUM(B6:I6)</f>
        <v>26</v>
      </c>
    </row>
    <row r="7" spans="1:10">
      <c r="A7" s="25" t="s">
        <v>2</v>
      </c>
      <c r="B7" s="41">
        <f>B6/26</f>
        <v>0.92307692307692313</v>
      </c>
      <c r="C7" s="42"/>
      <c r="D7" s="23">
        <f>D5</f>
        <v>0</v>
      </c>
      <c r="E7" s="23">
        <f>E5</f>
        <v>7.6923076923076927E-2</v>
      </c>
      <c r="F7" s="41">
        <f>F6/26</f>
        <v>0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66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54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21</v>
      </c>
      <c r="C18" s="15">
        <v>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SUM(B18:H18)</f>
        <v>23</v>
      </c>
    </row>
    <row r="19" spans="1:18">
      <c r="A19" s="30"/>
      <c r="B19" s="14">
        <f>B18/23</f>
        <v>0.91304347826086951</v>
      </c>
      <c r="C19" s="14">
        <f t="shared" ref="C19:H19" si="1">C18/23</f>
        <v>8.6956521739130432E-2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f>SUM(B20:H20)</f>
        <v>1</v>
      </c>
    </row>
    <row r="21" spans="1:18">
      <c r="A21" s="30"/>
      <c r="B21" s="14">
        <f>B20/1</f>
        <v>0</v>
      </c>
      <c r="C21" s="14">
        <f t="shared" ref="C21:H21" si="2">C20/1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1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21</v>
      </c>
      <c r="C22" s="15">
        <f t="shared" si="3"/>
        <v>2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1</v>
      </c>
      <c r="I22" s="15">
        <f t="shared" si="3"/>
        <v>24</v>
      </c>
    </row>
    <row r="23" spans="1:18">
      <c r="A23" s="30"/>
      <c r="B23" s="14">
        <f>B22/24</f>
        <v>0.875</v>
      </c>
      <c r="C23" s="14">
        <f t="shared" ref="C23:H23" si="4">C22/24</f>
        <v>8.3333333333333329E-2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4.1666666666666664E-2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9</v>
      </c>
      <c r="C28" s="3">
        <v>7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1</v>
      </c>
      <c r="L28" s="3">
        <v>1</v>
      </c>
      <c r="M28" s="3">
        <v>2</v>
      </c>
      <c r="N28" s="3">
        <v>0</v>
      </c>
      <c r="O28" s="3">
        <v>0</v>
      </c>
      <c r="P28" s="3">
        <v>1</v>
      </c>
      <c r="Q28" s="3">
        <v>0</v>
      </c>
      <c r="R28" s="3">
        <f>SUM(B28:Q28)</f>
        <v>24</v>
      </c>
    </row>
    <row r="29" spans="1:18">
      <c r="A29" s="9" t="s">
        <v>2</v>
      </c>
      <c r="B29" s="2">
        <f>B28/24</f>
        <v>0.375</v>
      </c>
      <c r="C29" s="2">
        <f t="shared" ref="C29:Q29" si="5">C28/24</f>
        <v>0.29166666666666669</v>
      </c>
      <c r="D29" s="2">
        <f t="shared" si="5"/>
        <v>4.1666666666666664E-2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4.1666666666666664E-2</v>
      </c>
      <c r="J29" s="2">
        <f t="shared" si="5"/>
        <v>4.1666666666666664E-2</v>
      </c>
      <c r="K29" s="2">
        <f t="shared" si="5"/>
        <v>4.1666666666666664E-2</v>
      </c>
      <c r="L29" s="2">
        <f t="shared" si="5"/>
        <v>4.1666666666666664E-2</v>
      </c>
      <c r="M29" s="2">
        <f t="shared" si="5"/>
        <v>8.3333333333333329E-2</v>
      </c>
      <c r="N29" s="2">
        <f t="shared" si="5"/>
        <v>0</v>
      </c>
      <c r="O29" s="2">
        <f t="shared" si="5"/>
        <v>0</v>
      </c>
      <c r="P29" s="2">
        <f t="shared" si="5"/>
        <v>4.1666666666666664E-2</v>
      </c>
      <c r="Q29" s="2">
        <f t="shared" si="5"/>
        <v>0</v>
      </c>
      <c r="R29" s="2">
        <f>SUM(B29:Q29)</f>
        <v>0.99999999999999989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64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4</v>
      </c>
      <c r="C34" s="3">
        <v>11</v>
      </c>
      <c r="D34" s="3">
        <v>9</v>
      </c>
      <c r="E34" s="3">
        <v>0</v>
      </c>
      <c r="F34" s="3">
        <v>0</v>
      </c>
      <c r="G34" s="3">
        <f>SUM(B34:F34)</f>
        <v>24</v>
      </c>
    </row>
    <row r="35" spans="1:7">
      <c r="A35" s="9" t="s">
        <v>2</v>
      </c>
      <c r="B35" s="2">
        <f>B34/24</f>
        <v>0.16666666666666666</v>
      </c>
      <c r="C35" s="2">
        <f t="shared" ref="C35:F35" si="6">C34/24</f>
        <v>0.45833333333333331</v>
      </c>
      <c r="D35" s="2">
        <f t="shared" si="6"/>
        <v>0.375</v>
      </c>
      <c r="E35" s="2">
        <f t="shared" si="6"/>
        <v>0</v>
      </c>
      <c r="F35" s="2">
        <f t="shared" si="6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67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19</v>
      </c>
      <c r="C4" s="24">
        <v>0</v>
      </c>
      <c r="D4" s="24">
        <v>0</v>
      </c>
      <c r="E4" s="24">
        <v>0</v>
      </c>
      <c r="F4" s="24">
        <v>0</v>
      </c>
      <c r="G4" s="24">
        <v>1</v>
      </c>
      <c r="H4" s="24">
        <v>0</v>
      </c>
      <c r="I4" s="24">
        <v>0</v>
      </c>
      <c r="J4" s="24">
        <f>SUM(B4:I4)</f>
        <v>20</v>
      </c>
    </row>
    <row r="5" spans="1:10">
      <c r="A5" s="25" t="s">
        <v>2</v>
      </c>
      <c r="B5" s="23">
        <f>B4/20</f>
        <v>0.95</v>
      </c>
      <c r="C5" s="23">
        <f t="shared" ref="C5:I5" si="0">C4/20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0.05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19</v>
      </c>
      <c r="C6" s="39"/>
      <c r="D6" s="24">
        <f>D4</f>
        <v>0</v>
      </c>
      <c r="E6" s="24">
        <f>E4</f>
        <v>0</v>
      </c>
      <c r="F6" s="38">
        <f>SUM(F4:I4)</f>
        <v>1</v>
      </c>
      <c r="G6" s="40"/>
      <c r="H6" s="40"/>
      <c r="I6" s="39"/>
      <c r="J6" s="24">
        <f>SUM(B6:I6)</f>
        <v>20</v>
      </c>
    </row>
    <row r="7" spans="1:10">
      <c r="A7" s="25" t="s">
        <v>2</v>
      </c>
      <c r="B7" s="41">
        <f>B6/20</f>
        <v>0.95</v>
      </c>
      <c r="C7" s="42"/>
      <c r="D7" s="23">
        <f>D5</f>
        <v>0</v>
      </c>
      <c r="E7" s="23">
        <f>E5</f>
        <v>0</v>
      </c>
      <c r="F7" s="41">
        <f>F6/20</f>
        <v>0.05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69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18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SUM(B18:H18)</f>
        <v>19</v>
      </c>
    </row>
    <row r="19" spans="1:18">
      <c r="A19" s="30"/>
      <c r="B19" s="14">
        <f>B18/19</f>
        <v>0.94736842105263153</v>
      </c>
      <c r="C19" s="14">
        <f t="shared" ref="C19:H19" si="1">C18/19</f>
        <v>5.2631578947368418E-2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18</v>
      </c>
      <c r="C22" s="15">
        <f t="shared" si="2"/>
        <v>1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19</v>
      </c>
    </row>
    <row r="23" spans="1:18">
      <c r="A23" s="30"/>
      <c r="B23" s="14">
        <f>B22/19</f>
        <v>0.94736842105263153</v>
      </c>
      <c r="C23" s="14">
        <f t="shared" ref="C23:H23" si="3">C22/19</f>
        <v>5.2631578947368418E-2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19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19</v>
      </c>
    </row>
    <row r="29" spans="1:18">
      <c r="A29" s="9" t="s">
        <v>2</v>
      </c>
      <c r="B29" s="2">
        <f>B28/19</f>
        <v>0</v>
      </c>
      <c r="C29" s="2">
        <f t="shared" ref="C29:Q29" si="4">C28/19</f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1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70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5</v>
      </c>
      <c r="C34" s="3">
        <v>7</v>
      </c>
      <c r="D34" s="3">
        <v>7</v>
      </c>
      <c r="E34" s="3">
        <v>0</v>
      </c>
      <c r="F34" s="3">
        <v>0</v>
      </c>
      <c r="G34" s="3">
        <f>SUM(B34:F34)</f>
        <v>19</v>
      </c>
    </row>
    <row r="35" spans="1:7">
      <c r="A35" s="9" t="s">
        <v>2</v>
      </c>
      <c r="B35" s="2">
        <f>B34/19</f>
        <v>0.26315789473684209</v>
      </c>
      <c r="C35" s="2">
        <f t="shared" ref="C35:F35" si="5">C34/19</f>
        <v>0.36842105263157893</v>
      </c>
      <c r="D35" s="2">
        <f t="shared" si="5"/>
        <v>0.36842105263157893</v>
      </c>
      <c r="E35" s="2">
        <f t="shared" si="5"/>
        <v>0</v>
      </c>
      <c r="F35" s="2">
        <f t="shared" si="5"/>
        <v>0</v>
      </c>
      <c r="G35" s="2">
        <f>SUM(B35:F35)</f>
        <v>1</v>
      </c>
    </row>
    <row r="36" spans="1:7">
      <c r="A36" s="12"/>
      <c r="B36" s="10"/>
      <c r="C36" s="10"/>
      <c r="D36" s="10"/>
      <c r="E36" s="10"/>
      <c r="F36" s="10"/>
      <c r="G36" s="10"/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52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123</v>
      </c>
      <c r="C4" s="24">
        <v>4</v>
      </c>
      <c r="D4" s="24">
        <v>5</v>
      </c>
      <c r="E4" s="24">
        <v>3</v>
      </c>
      <c r="F4" s="24">
        <v>0</v>
      </c>
      <c r="G4" s="24">
        <v>5</v>
      </c>
      <c r="H4" s="24">
        <v>0</v>
      </c>
      <c r="I4" s="24">
        <v>0</v>
      </c>
      <c r="J4" s="24">
        <f>SUM(B4:I4)</f>
        <v>140</v>
      </c>
    </row>
    <row r="5" spans="1:10">
      <c r="A5" s="25" t="s">
        <v>2</v>
      </c>
      <c r="B5" s="23">
        <f>B4/140</f>
        <v>0.87857142857142856</v>
      </c>
      <c r="C5" s="23">
        <f t="shared" ref="C5:I5" si="0">C4/140</f>
        <v>2.8571428571428571E-2</v>
      </c>
      <c r="D5" s="23">
        <f t="shared" si="0"/>
        <v>3.5714285714285712E-2</v>
      </c>
      <c r="E5" s="23">
        <f t="shared" si="0"/>
        <v>2.1428571428571429E-2</v>
      </c>
      <c r="F5" s="23">
        <f t="shared" si="0"/>
        <v>0</v>
      </c>
      <c r="G5" s="23">
        <f t="shared" si="0"/>
        <v>3.5714285714285712E-2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127</v>
      </c>
      <c r="C6" s="39"/>
      <c r="D6" s="24">
        <f>D4</f>
        <v>5</v>
      </c>
      <c r="E6" s="24">
        <f>E4</f>
        <v>3</v>
      </c>
      <c r="F6" s="38">
        <f>SUM(F4:I4)</f>
        <v>5</v>
      </c>
      <c r="G6" s="40"/>
      <c r="H6" s="40"/>
      <c r="I6" s="39"/>
      <c r="J6" s="24">
        <f>SUM(B6:I6)</f>
        <v>140</v>
      </c>
    </row>
    <row r="7" spans="1:10">
      <c r="A7" s="25" t="s">
        <v>2</v>
      </c>
      <c r="B7" s="41">
        <f>B6/140</f>
        <v>0.90714285714285714</v>
      </c>
      <c r="C7" s="42"/>
      <c r="D7" s="23">
        <f>D5</f>
        <v>3.5714285714285712E-2</v>
      </c>
      <c r="E7" s="23">
        <f>E5</f>
        <v>2.1428571428571429E-2</v>
      </c>
      <c r="F7" s="41">
        <f>F6/140</f>
        <v>3.5714285714285712E-2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68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117</v>
      </c>
      <c r="C18" s="15">
        <v>3</v>
      </c>
      <c r="D18" s="15">
        <v>0</v>
      </c>
      <c r="E18" s="15">
        <v>1</v>
      </c>
      <c r="F18" s="15">
        <v>0</v>
      </c>
      <c r="G18" s="15">
        <v>2</v>
      </c>
      <c r="H18" s="15">
        <v>0</v>
      </c>
      <c r="I18" s="15">
        <f>SUM(B18:H18)</f>
        <v>123</v>
      </c>
    </row>
    <row r="19" spans="1:18">
      <c r="A19" s="30"/>
      <c r="B19" s="14">
        <f>B18/123</f>
        <v>0.95121951219512191</v>
      </c>
      <c r="C19" s="14">
        <f t="shared" ref="C19:H19" si="1">C18/123</f>
        <v>2.4390243902439025E-2</v>
      </c>
      <c r="D19" s="14">
        <f t="shared" si="1"/>
        <v>0</v>
      </c>
      <c r="E19" s="14">
        <f t="shared" si="1"/>
        <v>8.130081300813009E-3</v>
      </c>
      <c r="F19" s="14">
        <f t="shared" si="1"/>
        <v>0</v>
      </c>
      <c r="G19" s="14">
        <f t="shared" si="1"/>
        <v>1.6260162601626018E-2</v>
      </c>
      <c r="H19" s="14">
        <f t="shared" si="1"/>
        <v>0</v>
      </c>
      <c r="I19" s="14">
        <f>SUM(B19:H19)</f>
        <v>1</v>
      </c>
    </row>
    <row r="20" spans="1:18">
      <c r="A20" s="29" t="s">
        <v>35</v>
      </c>
      <c r="B20" s="15">
        <v>1</v>
      </c>
      <c r="C20" s="15">
        <v>0</v>
      </c>
      <c r="D20" s="15">
        <v>0</v>
      </c>
      <c r="E20" s="15">
        <v>0</v>
      </c>
      <c r="F20" s="15">
        <v>0</v>
      </c>
      <c r="G20" s="15">
        <v>2</v>
      </c>
      <c r="H20" s="15">
        <v>1</v>
      </c>
      <c r="I20" s="15">
        <f>SUM(B20:H20)</f>
        <v>4</v>
      </c>
    </row>
    <row r="21" spans="1:18">
      <c r="A21" s="30"/>
      <c r="B21" s="14">
        <f>B20/4</f>
        <v>0.25</v>
      </c>
      <c r="C21" s="14">
        <f t="shared" ref="C21:H21" si="2">C20/4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0.5</v>
      </c>
      <c r="H21" s="14">
        <f t="shared" si="2"/>
        <v>0.25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118</v>
      </c>
      <c r="C22" s="15">
        <f t="shared" si="3"/>
        <v>3</v>
      </c>
      <c r="D22" s="15">
        <f t="shared" si="3"/>
        <v>0</v>
      </c>
      <c r="E22" s="15">
        <f t="shared" si="3"/>
        <v>1</v>
      </c>
      <c r="F22" s="15">
        <f t="shared" si="3"/>
        <v>0</v>
      </c>
      <c r="G22" s="15">
        <f t="shared" si="3"/>
        <v>4</v>
      </c>
      <c r="H22" s="15">
        <f t="shared" si="3"/>
        <v>1</v>
      </c>
      <c r="I22" s="15">
        <f t="shared" si="3"/>
        <v>127</v>
      </c>
    </row>
    <row r="23" spans="1:18">
      <c r="A23" s="30"/>
      <c r="B23" s="14">
        <f>B22/127</f>
        <v>0.92913385826771655</v>
      </c>
      <c r="C23" s="14">
        <f t="shared" ref="C23:H23" si="4">C22/127</f>
        <v>2.3622047244094488E-2</v>
      </c>
      <c r="D23" s="14">
        <f t="shared" si="4"/>
        <v>0</v>
      </c>
      <c r="E23" s="14">
        <f t="shared" si="4"/>
        <v>7.874015748031496E-3</v>
      </c>
      <c r="F23" s="14">
        <f t="shared" si="4"/>
        <v>0</v>
      </c>
      <c r="G23" s="14">
        <f t="shared" si="4"/>
        <v>3.1496062992125984E-2</v>
      </c>
      <c r="H23" s="14">
        <f t="shared" si="4"/>
        <v>7.874015748031496E-3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71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2</v>
      </c>
      <c r="C28" s="3">
        <v>28</v>
      </c>
      <c r="D28" s="3">
        <v>75</v>
      </c>
      <c r="E28" s="3">
        <v>10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3</v>
      </c>
      <c r="M28" s="3">
        <v>3</v>
      </c>
      <c r="N28" s="3">
        <v>0</v>
      </c>
      <c r="O28" s="3">
        <v>0</v>
      </c>
      <c r="P28" s="3">
        <v>4</v>
      </c>
      <c r="Q28" s="3">
        <v>0</v>
      </c>
      <c r="R28" s="3">
        <f>SUM(B28:Q28)</f>
        <v>127</v>
      </c>
    </row>
    <row r="29" spans="1:18">
      <c r="A29" s="9" t="s">
        <v>2</v>
      </c>
      <c r="B29" s="2">
        <f>B28/127</f>
        <v>1.5748031496062992E-2</v>
      </c>
      <c r="C29" s="2">
        <f t="shared" ref="C29:Q29" si="5">C28/127</f>
        <v>0.22047244094488189</v>
      </c>
      <c r="D29" s="2">
        <f t="shared" si="5"/>
        <v>0.59055118110236215</v>
      </c>
      <c r="E29" s="2">
        <f t="shared" si="5"/>
        <v>7.874015748031496E-2</v>
      </c>
      <c r="F29" s="2">
        <f t="shared" si="5"/>
        <v>7.874015748031496E-3</v>
      </c>
      <c r="G29" s="2">
        <f t="shared" si="5"/>
        <v>0</v>
      </c>
      <c r="H29" s="2">
        <f t="shared" si="5"/>
        <v>7.874015748031496E-3</v>
      </c>
      <c r="I29" s="2">
        <f t="shared" si="5"/>
        <v>0</v>
      </c>
      <c r="J29" s="2">
        <f t="shared" si="5"/>
        <v>0</v>
      </c>
      <c r="K29" s="2">
        <f t="shared" si="5"/>
        <v>0</v>
      </c>
      <c r="L29" s="2">
        <f t="shared" si="5"/>
        <v>2.3622047244094488E-2</v>
      </c>
      <c r="M29" s="2">
        <f t="shared" si="5"/>
        <v>2.3622047244094488E-2</v>
      </c>
      <c r="N29" s="2">
        <f t="shared" si="5"/>
        <v>0</v>
      </c>
      <c r="O29" s="2">
        <f t="shared" si="5"/>
        <v>0</v>
      </c>
      <c r="P29" s="2">
        <f t="shared" si="5"/>
        <v>3.1496062992125984E-2</v>
      </c>
      <c r="Q29" s="2">
        <f t="shared" si="5"/>
        <v>0</v>
      </c>
      <c r="R29" s="2">
        <f>SUM(B29:Q29)</f>
        <v>0.99999999999999978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4</v>
      </c>
      <c r="C34" s="3">
        <v>101</v>
      </c>
      <c r="D34" s="3">
        <v>20</v>
      </c>
      <c r="E34" s="3">
        <v>1</v>
      </c>
      <c r="F34" s="3">
        <v>1</v>
      </c>
      <c r="G34" s="3">
        <f>SUM(B34:F34)</f>
        <v>127</v>
      </c>
    </row>
    <row r="35" spans="1:7">
      <c r="A35" s="9" t="s">
        <v>2</v>
      </c>
      <c r="B35" s="2">
        <f>B34/127</f>
        <v>3.1496062992125984E-2</v>
      </c>
      <c r="C35" s="2">
        <f t="shared" ref="C35:F35" si="6">C34/127</f>
        <v>0.79527559055118113</v>
      </c>
      <c r="D35" s="2">
        <f t="shared" si="6"/>
        <v>0.15748031496062992</v>
      </c>
      <c r="E35" s="2">
        <f t="shared" si="6"/>
        <v>7.874015748031496E-3</v>
      </c>
      <c r="F35" s="2">
        <f t="shared" si="6"/>
        <v>7.874015748031496E-3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72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49</v>
      </c>
      <c r="C4" s="24">
        <v>1</v>
      </c>
      <c r="D4" s="24">
        <v>0</v>
      </c>
      <c r="E4" s="24">
        <v>3</v>
      </c>
      <c r="F4" s="24">
        <v>0</v>
      </c>
      <c r="G4" s="24">
        <v>2</v>
      </c>
      <c r="H4" s="24">
        <v>1</v>
      </c>
      <c r="I4" s="24">
        <v>0</v>
      </c>
      <c r="J4" s="24">
        <f>SUM(B4:I4)</f>
        <v>56</v>
      </c>
    </row>
    <row r="5" spans="1:10">
      <c r="A5" s="25" t="s">
        <v>2</v>
      </c>
      <c r="B5" s="23">
        <f>B4/56</f>
        <v>0.875</v>
      </c>
      <c r="C5" s="23">
        <f t="shared" ref="C5:I5" si="0">C4/56</f>
        <v>1.7857142857142856E-2</v>
      </c>
      <c r="D5" s="23">
        <f t="shared" si="0"/>
        <v>0</v>
      </c>
      <c r="E5" s="23">
        <f t="shared" si="0"/>
        <v>5.3571428571428568E-2</v>
      </c>
      <c r="F5" s="23">
        <f t="shared" si="0"/>
        <v>0</v>
      </c>
      <c r="G5" s="23">
        <f t="shared" si="0"/>
        <v>3.5714285714285712E-2</v>
      </c>
      <c r="H5" s="23">
        <f t="shared" si="0"/>
        <v>1.7857142857142856E-2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50</v>
      </c>
      <c r="C6" s="39"/>
      <c r="D6" s="24">
        <f>D4</f>
        <v>0</v>
      </c>
      <c r="E6" s="24">
        <f>E4</f>
        <v>3</v>
      </c>
      <c r="F6" s="38">
        <f>SUM(F4:I4)</f>
        <v>3</v>
      </c>
      <c r="G6" s="40"/>
      <c r="H6" s="40"/>
      <c r="I6" s="39"/>
      <c r="J6" s="24">
        <f>SUM(B6:I6)</f>
        <v>56</v>
      </c>
    </row>
    <row r="7" spans="1:10">
      <c r="A7" s="25" t="s">
        <v>2</v>
      </c>
      <c r="B7" s="41">
        <f>B6/56</f>
        <v>0.8928571428571429</v>
      </c>
      <c r="C7" s="42"/>
      <c r="D7" s="23">
        <f>D5</f>
        <v>0</v>
      </c>
      <c r="E7" s="23">
        <f>E5</f>
        <v>5.3571428571428568E-2</v>
      </c>
      <c r="F7" s="41">
        <f>F6/56</f>
        <v>5.3571428571428568E-2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73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31</v>
      </c>
      <c r="C18" s="15">
        <v>15</v>
      </c>
      <c r="D18" s="15">
        <v>1</v>
      </c>
      <c r="E18" s="15">
        <v>0</v>
      </c>
      <c r="F18" s="15">
        <v>0</v>
      </c>
      <c r="G18" s="15">
        <v>1</v>
      </c>
      <c r="H18" s="15">
        <v>1</v>
      </c>
      <c r="I18" s="15">
        <f>SUM(B18:H18)</f>
        <v>49</v>
      </c>
    </row>
    <row r="19" spans="1:18">
      <c r="A19" s="30"/>
      <c r="B19" s="14">
        <f>B18/49</f>
        <v>0.63265306122448983</v>
      </c>
      <c r="C19" s="14">
        <f t="shared" ref="C19:H19" si="1">C18/49</f>
        <v>0.30612244897959184</v>
      </c>
      <c r="D19" s="14">
        <f t="shared" si="1"/>
        <v>2.0408163265306121E-2</v>
      </c>
      <c r="E19" s="14">
        <f t="shared" si="1"/>
        <v>0</v>
      </c>
      <c r="F19" s="14">
        <f t="shared" si="1"/>
        <v>0</v>
      </c>
      <c r="G19" s="14">
        <f t="shared" si="1"/>
        <v>2.0408163265306121E-2</v>
      </c>
      <c r="H19" s="14">
        <f t="shared" si="1"/>
        <v>2.0408163265306121E-2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1</v>
      </c>
    </row>
    <row r="21" spans="1:18">
      <c r="A21" s="30"/>
      <c r="B21" s="14">
        <f>B20/1</f>
        <v>0</v>
      </c>
      <c r="C21" s="14">
        <f t="shared" ref="C21:H21" si="2">C20/1</f>
        <v>0</v>
      </c>
      <c r="D21" s="14">
        <f t="shared" si="2"/>
        <v>1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>SUM(B21:H21)</f>
        <v>1</v>
      </c>
    </row>
    <row r="22" spans="1:18">
      <c r="A22" s="29" t="s">
        <v>0</v>
      </c>
      <c r="B22" s="15">
        <f t="shared" ref="B22:I22" si="3">SUM(B18+B20)</f>
        <v>31</v>
      </c>
      <c r="C22" s="15">
        <f t="shared" si="3"/>
        <v>15</v>
      </c>
      <c r="D22" s="15">
        <f t="shared" si="3"/>
        <v>2</v>
      </c>
      <c r="E22" s="15">
        <f t="shared" si="3"/>
        <v>0</v>
      </c>
      <c r="F22" s="15">
        <f t="shared" si="3"/>
        <v>0</v>
      </c>
      <c r="G22" s="15">
        <f t="shared" si="3"/>
        <v>1</v>
      </c>
      <c r="H22" s="15">
        <f t="shared" si="3"/>
        <v>1</v>
      </c>
      <c r="I22" s="15">
        <f t="shared" si="3"/>
        <v>50</v>
      </c>
    </row>
    <row r="23" spans="1:18">
      <c r="A23" s="30"/>
      <c r="B23" s="14">
        <f>B22/50</f>
        <v>0.62</v>
      </c>
      <c r="C23" s="14">
        <f t="shared" ref="C23:H23" si="4">C22/50</f>
        <v>0.3</v>
      </c>
      <c r="D23" s="14">
        <f t="shared" si="4"/>
        <v>0.04</v>
      </c>
      <c r="E23" s="14">
        <f t="shared" si="4"/>
        <v>0</v>
      </c>
      <c r="F23" s="14">
        <f t="shared" si="4"/>
        <v>0</v>
      </c>
      <c r="G23" s="14">
        <f t="shared" si="4"/>
        <v>0.02</v>
      </c>
      <c r="H23" s="14">
        <f t="shared" si="4"/>
        <v>0.02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62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23</v>
      </c>
      <c r="C28" s="3">
        <v>3</v>
      </c>
      <c r="D28" s="3">
        <v>2</v>
      </c>
      <c r="E28" s="3">
        <v>0</v>
      </c>
      <c r="F28" s="3">
        <v>1</v>
      </c>
      <c r="G28" s="3">
        <v>3</v>
      </c>
      <c r="H28" s="3">
        <v>0</v>
      </c>
      <c r="I28" s="3">
        <v>0</v>
      </c>
      <c r="J28" s="3">
        <v>1</v>
      </c>
      <c r="K28" s="3">
        <v>0</v>
      </c>
      <c r="L28" s="3">
        <v>1</v>
      </c>
      <c r="M28" s="3">
        <v>9</v>
      </c>
      <c r="N28" s="3">
        <v>0</v>
      </c>
      <c r="O28" s="3">
        <v>0</v>
      </c>
      <c r="P28" s="3">
        <v>1</v>
      </c>
      <c r="Q28" s="3">
        <v>6</v>
      </c>
      <c r="R28" s="3">
        <f>SUM(B28:Q28)</f>
        <v>50</v>
      </c>
    </row>
    <row r="29" spans="1:18">
      <c r="A29" s="9" t="s">
        <v>2</v>
      </c>
      <c r="B29" s="2">
        <f>B28/50</f>
        <v>0.46</v>
      </c>
      <c r="C29" s="2">
        <f t="shared" ref="C29:Q29" si="5">C28/50</f>
        <v>0.06</v>
      </c>
      <c r="D29" s="2">
        <f t="shared" si="5"/>
        <v>0.04</v>
      </c>
      <c r="E29" s="2">
        <f t="shared" si="5"/>
        <v>0</v>
      </c>
      <c r="F29" s="2">
        <f t="shared" si="5"/>
        <v>0.02</v>
      </c>
      <c r="G29" s="2">
        <f t="shared" si="5"/>
        <v>0.06</v>
      </c>
      <c r="H29" s="2">
        <f t="shared" si="5"/>
        <v>0</v>
      </c>
      <c r="I29" s="2">
        <f t="shared" si="5"/>
        <v>0</v>
      </c>
      <c r="J29" s="2">
        <f t="shared" si="5"/>
        <v>0.02</v>
      </c>
      <c r="K29" s="2">
        <f t="shared" si="5"/>
        <v>0</v>
      </c>
      <c r="L29" s="2">
        <f t="shared" si="5"/>
        <v>0.02</v>
      </c>
      <c r="M29" s="2">
        <f t="shared" si="5"/>
        <v>0.18</v>
      </c>
      <c r="N29" s="2">
        <f t="shared" si="5"/>
        <v>0</v>
      </c>
      <c r="O29" s="2">
        <f t="shared" si="5"/>
        <v>0</v>
      </c>
      <c r="P29" s="2">
        <f t="shared" si="5"/>
        <v>0.02</v>
      </c>
      <c r="Q29" s="2">
        <f t="shared" si="5"/>
        <v>0.12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13</v>
      </c>
      <c r="C34" s="3">
        <v>17</v>
      </c>
      <c r="D34" s="3">
        <v>16</v>
      </c>
      <c r="E34" s="3">
        <v>4</v>
      </c>
      <c r="F34" s="3">
        <v>0</v>
      </c>
      <c r="G34" s="3">
        <f>SUM(B34:F34)</f>
        <v>50</v>
      </c>
    </row>
    <row r="35" spans="1:7">
      <c r="A35" s="9" t="s">
        <v>2</v>
      </c>
      <c r="B35" s="2">
        <f>B34/50</f>
        <v>0.26</v>
      </c>
      <c r="C35" s="2">
        <f t="shared" ref="C35:F35" si="6">C34/50</f>
        <v>0.34</v>
      </c>
      <c r="D35" s="2">
        <f t="shared" si="6"/>
        <v>0.32</v>
      </c>
      <c r="E35" s="2">
        <f t="shared" si="6"/>
        <v>0.08</v>
      </c>
      <c r="F35" s="2">
        <f t="shared" si="6"/>
        <v>0</v>
      </c>
      <c r="G35" s="2">
        <f>SUM(B35:F35)</f>
        <v>1.0000000000000002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defaultColWidth="9" defaultRowHeight="16.2"/>
  <cols>
    <col min="1" max="1" width="9.109375" style="1" customWidth="1"/>
    <col min="2" max="2" width="10.77734375" style="1" customWidth="1"/>
    <col min="3" max="16384" width="9" style="1"/>
  </cols>
  <sheetData>
    <row r="1" spans="1:10">
      <c r="A1" s="5" t="s">
        <v>65</v>
      </c>
      <c r="B1" s="26"/>
      <c r="C1" s="26"/>
    </row>
    <row r="2" spans="1:10">
      <c r="A2" s="33"/>
      <c r="B2" s="35" t="s">
        <v>51</v>
      </c>
      <c r="C2" s="35"/>
      <c r="D2" s="36" t="s">
        <v>50</v>
      </c>
      <c r="E2" s="44" t="s">
        <v>49</v>
      </c>
      <c r="F2" s="38" t="s">
        <v>4</v>
      </c>
      <c r="G2" s="40"/>
      <c r="H2" s="40"/>
      <c r="I2" s="39"/>
      <c r="J2" s="33" t="s">
        <v>0</v>
      </c>
    </row>
    <row r="3" spans="1:10">
      <c r="A3" s="34"/>
      <c r="B3" s="25" t="s">
        <v>48</v>
      </c>
      <c r="C3" s="25" t="s">
        <v>35</v>
      </c>
      <c r="D3" s="37"/>
      <c r="E3" s="45"/>
      <c r="F3" s="25" t="s">
        <v>47</v>
      </c>
      <c r="G3" s="25" t="s">
        <v>46</v>
      </c>
      <c r="H3" s="25" t="s">
        <v>45</v>
      </c>
      <c r="I3" s="25" t="s">
        <v>4</v>
      </c>
      <c r="J3" s="34"/>
    </row>
    <row r="4" spans="1:10">
      <c r="A4" s="25" t="s">
        <v>3</v>
      </c>
      <c r="B4" s="24">
        <v>51</v>
      </c>
      <c r="C4" s="24">
        <v>0</v>
      </c>
      <c r="D4" s="24">
        <v>4</v>
      </c>
      <c r="E4" s="24">
        <v>7</v>
      </c>
      <c r="F4" s="24">
        <v>0</v>
      </c>
      <c r="G4" s="24">
        <v>2</v>
      </c>
      <c r="H4" s="24">
        <v>0</v>
      </c>
      <c r="I4" s="24">
        <v>0</v>
      </c>
      <c r="J4" s="24">
        <f>SUM(B4:I4)</f>
        <v>64</v>
      </c>
    </row>
    <row r="5" spans="1:10">
      <c r="A5" s="25" t="s">
        <v>2</v>
      </c>
      <c r="B5" s="23">
        <f>B4/64</f>
        <v>0.796875</v>
      </c>
      <c r="C5" s="23">
        <f t="shared" ref="C5:I5" si="0">C4/64</f>
        <v>0</v>
      </c>
      <c r="D5" s="23">
        <f t="shared" si="0"/>
        <v>6.25E-2</v>
      </c>
      <c r="E5" s="23">
        <f t="shared" si="0"/>
        <v>0.109375</v>
      </c>
      <c r="F5" s="23">
        <f t="shared" si="0"/>
        <v>0</v>
      </c>
      <c r="G5" s="23">
        <f t="shared" si="0"/>
        <v>3.125E-2</v>
      </c>
      <c r="H5" s="23">
        <f t="shared" si="0"/>
        <v>0</v>
      </c>
      <c r="I5" s="23">
        <f t="shared" si="0"/>
        <v>0</v>
      </c>
      <c r="J5" s="23">
        <f>SUM(B5:I5)</f>
        <v>1</v>
      </c>
    </row>
    <row r="6" spans="1:10">
      <c r="A6" s="25" t="s">
        <v>3</v>
      </c>
      <c r="B6" s="38">
        <f>SUM(B4:C4)</f>
        <v>51</v>
      </c>
      <c r="C6" s="39"/>
      <c r="D6" s="24">
        <f>D4</f>
        <v>4</v>
      </c>
      <c r="E6" s="24">
        <f>E4</f>
        <v>7</v>
      </c>
      <c r="F6" s="38">
        <f>SUM(F4:I4)</f>
        <v>2</v>
      </c>
      <c r="G6" s="40"/>
      <c r="H6" s="40"/>
      <c r="I6" s="39"/>
      <c r="J6" s="24">
        <f>SUM(B6:I6)</f>
        <v>64</v>
      </c>
    </row>
    <row r="7" spans="1:10">
      <c r="A7" s="25" t="s">
        <v>2</v>
      </c>
      <c r="B7" s="41">
        <f>B6/64</f>
        <v>0.796875</v>
      </c>
      <c r="C7" s="42"/>
      <c r="D7" s="23">
        <f>D5</f>
        <v>6.25E-2</v>
      </c>
      <c r="E7" s="23">
        <f>E5</f>
        <v>0.109375</v>
      </c>
      <c r="F7" s="41">
        <f>F6/64</f>
        <v>3.125E-2</v>
      </c>
      <c r="G7" s="43"/>
      <c r="H7" s="43"/>
      <c r="I7" s="42"/>
      <c r="J7" s="23">
        <f>SUM(B7:I7)</f>
        <v>1</v>
      </c>
    </row>
    <row r="8" spans="1:10">
      <c r="A8" s="22"/>
      <c r="B8" s="21"/>
      <c r="C8" s="20"/>
      <c r="D8" s="19"/>
      <c r="E8" s="19"/>
      <c r="F8" s="21"/>
      <c r="G8" s="20"/>
      <c r="H8" s="20"/>
      <c r="I8" s="20"/>
      <c r="J8" s="19"/>
    </row>
    <row r="9" spans="1:10">
      <c r="F9" s="1" t="s">
        <v>1</v>
      </c>
    </row>
    <row r="10" spans="1:10">
      <c r="A10" s="5" t="s">
        <v>74</v>
      </c>
    </row>
    <row r="11" spans="1:10">
      <c r="A11" s="18"/>
      <c r="B11" s="25" t="s">
        <v>43</v>
      </c>
      <c r="C11" s="25" t="s">
        <v>0</v>
      </c>
    </row>
    <row r="12" spans="1:10">
      <c r="A12" s="9" t="s">
        <v>3</v>
      </c>
      <c r="B12" s="3">
        <v>0</v>
      </c>
      <c r="C12" s="3">
        <f>SUM(B12:B12)</f>
        <v>0</v>
      </c>
    </row>
    <row r="13" spans="1:10">
      <c r="A13" s="9" t="s">
        <v>2</v>
      </c>
      <c r="B13" s="2">
        <v>0</v>
      </c>
      <c r="C13" s="2">
        <f>SUM(B13:B13)</f>
        <v>0</v>
      </c>
    </row>
    <row r="14" spans="1:10">
      <c r="A14" s="12"/>
      <c r="B14" s="10"/>
      <c r="C14" s="10"/>
      <c r="D14" s="10"/>
      <c r="E14" s="10"/>
      <c r="F14" s="10"/>
    </row>
    <row r="16" spans="1:10">
      <c r="A16" s="5" t="s">
        <v>61</v>
      </c>
    </row>
    <row r="17" spans="1:18">
      <c r="A17" s="9"/>
      <c r="B17" s="25" t="s">
        <v>42</v>
      </c>
      <c r="C17" s="25" t="s">
        <v>41</v>
      </c>
      <c r="D17" s="25" t="s">
        <v>40</v>
      </c>
      <c r="E17" s="25" t="s">
        <v>39</v>
      </c>
      <c r="F17" s="25" t="s">
        <v>38</v>
      </c>
      <c r="G17" s="25" t="s">
        <v>37</v>
      </c>
      <c r="H17" s="25" t="s">
        <v>4</v>
      </c>
      <c r="I17" s="25" t="s">
        <v>0</v>
      </c>
    </row>
    <row r="18" spans="1:18">
      <c r="A18" s="29" t="s">
        <v>36</v>
      </c>
      <c r="B18" s="15">
        <v>48</v>
      </c>
      <c r="C18" s="15">
        <v>2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f>SUM(B18:H18)</f>
        <v>51</v>
      </c>
    </row>
    <row r="19" spans="1:18">
      <c r="A19" s="30"/>
      <c r="B19" s="14">
        <f>B18/51</f>
        <v>0.94117647058823528</v>
      </c>
      <c r="C19" s="14">
        <f t="shared" ref="C19:H19" si="1">C18/51</f>
        <v>3.9215686274509803E-2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1.9607843137254902E-2</v>
      </c>
      <c r="I19" s="14">
        <f>SUM(B19:H19)</f>
        <v>1</v>
      </c>
    </row>
    <row r="20" spans="1:18">
      <c r="A20" s="29" t="s">
        <v>35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SUM(B20:H20)</f>
        <v>0</v>
      </c>
    </row>
    <row r="21" spans="1:18">
      <c r="A21" s="30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SUM(B21:H21)</f>
        <v>0</v>
      </c>
    </row>
    <row r="22" spans="1:18">
      <c r="A22" s="29" t="s">
        <v>0</v>
      </c>
      <c r="B22" s="15">
        <f t="shared" ref="B22:I22" si="2">SUM(B18+B20)</f>
        <v>48</v>
      </c>
      <c r="C22" s="15">
        <f t="shared" si="2"/>
        <v>2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1</v>
      </c>
      <c r="I22" s="15">
        <f t="shared" si="2"/>
        <v>51</v>
      </c>
    </row>
    <row r="23" spans="1:18">
      <c r="A23" s="30"/>
      <c r="B23" s="14">
        <f>B22/51</f>
        <v>0.94117647058823528</v>
      </c>
      <c r="C23" s="14">
        <f t="shared" ref="C23:H23" si="3">C22/51</f>
        <v>3.9215686274509803E-2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1.9607843137254902E-2</v>
      </c>
      <c r="I23" s="14">
        <f>SUM(B23:H23)</f>
        <v>1</v>
      </c>
    </row>
    <row r="24" spans="1:18">
      <c r="A24" s="12"/>
      <c r="B24" s="17"/>
      <c r="C24" s="17"/>
      <c r="D24" s="17"/>
      <c r="E24" s="17"/>
      <c r="F24" s="17"/>
      <c r="G24" s="17"/>
      <c r="H24" s="17"/>
      <c r="I24" s="17"/>
    </row>
    <row r="26" spans="1:18">
      <c r="A26" s="5" t="s">
        <v>75</v>
      </c>
    </row>
    <row r="27" spans="1:18" ht="55.2">
      <c r="A27" s="3"/>
      <c r="B27" s="16" t="s">
        <v>34</v>
      </c>
      <c r="C27" s="16" t="s">
        <v>33</v>
      </c>
      <c r="D27" s="16" t="s">
        <v>32</v>
      </c>
      <c r="E27" s="16" t="s">
        <v>31</v>
      </c>
      <c r="F27" s="16" t="s">
        <v>30</v>
      </c>
      <c r="G27" s="16" t="s">
        <v>29</v>
      </c>
      <c r="H27" s="16" t="s">
        <v>28</v>
      </c>
      <c r="I27" s="16" t="s">
        <v>27</v>
      </c>
      <c r="J27" s="16" t="s">
        <v>26</v>
      </c>
      <c r="K27" s="16" t="s">
        <v>25</v>
      </c>
      <c r="L27" s="16" t="s">
        <v>24</v>
      </c>
      <c r="M27" s="16" t="s">
        <v>23</v>
      </c>
      <c r="N27" s="16" t="s">
        <v>22</v>
      </c>
      <c r="O27" s="16" t="s">
        <v>21</v>
      </c>
      <c r="P27" s="16" t="s">
        <v>20</v>
      </c>
      <c r="Q27" s="16" t="s">
        <v>19</v>
      </c>
      <c r="R27" s="16" t="s">
        <v>0</v>
      </c>
    </row>
    <row r="28" spans="1:18">
      <c r="A28" s="9" t="s">
        <v>3</v>
      </c>
      <c r="B28" s="3">
        <v>2</v>
      </c>
      <c r="C28" s="3">
        <v>8</v>
      </c>
      <c r="D28" s="3">
        <v>38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f>SUM(B28:Q28)</f>
        <v>51</v>
      </c>
    </row>
    <row r="29" spans="1:18">
      <c r="A29" s="9" t="s">
        <v>2</v>
      </c>
      <c r="B29" s="2">
        <f>B28/51</f>
        <v>3.9215686274509803E-2</v>
      </c>
      <c r="C29" s="2">
        <f t="shared" ref="C29:Q29" si="4">C28/51</f>
        <v>0.15686274509803921</v>
      </c>
      <c r="D29" s="2">
        <f t="shared" si="4"/>
        <v>0.74509803921568629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1.9607843137254902E-2</v>
      </c>
      <c r="L29" s="2">
        <f t="shared" si="4"/>
        <v>1.9607843137254902E-2</v>
      </c>
      <c r="M29" s="2">
        <f t="shared" si="4"/>
        <v>1.9607843137254902E-2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>SUM(B29:Q29)</f>
        <v>1</v>
      </c>
    </row>
    <row r="30" spans="1:18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2" spans="1:18">
      <c r="A32" s="5" t="s">
        <v>56</v>
      </c>
    </row>
    <row r="33" spans="1:7">
      <c r="A33" s="3"/>
      <c r="B33" s="25" t="s">
        <v>9</v>
      </c>
      <c r="C33" s="25" t="s">
        <v>8</v>
      </c>
      <c r="D33" s="25" t="s">
        <v>5</v>
      </c>
      <c r="E33" s="25" t="s">
        <v>7</v>
      </c>
      <c r="F33" s="25" t="s">
        <v>6</v>
      </c>
      <c r="G33" s="25" t="s">
        <v>0</v>
      </c>
    </row>
    <row r="34" spans="1:7">
      <c r="A34" s="9" t="s">
        <v>3</v>
      </c>
      <c r="B34" s="3">
        <v>10</v>
      </c>
      <c r="C34" s="3">
        <v>30</v>
      </c>
      <c r="D34" s="3">
        <v>11</v>
      </c>
      <c r="E34" s="3">
        <v>0</v>
      </c>
      <c r="F34" s="3">
        <v>0</v>
      </c>
      <c r="G34" s="3">
        <f>SUM(B34:F34)</f>
        <v>51</v>
      </c>
    </row>
    <row r="35" spans="1:7">
      <c r="A35" s="9" t="s">
        <v>2</v>
      </c>
      <c r="B35" s="2">
        <f>B34/51</f>
        <v>0.19607843137254902</v>
      </c>
      <c r="C35" s="2">
        <f t="shared" ref="C35:F35" si="5">C34/51</f>
        <v>0.58823529411764708</v>
      </c>
      <c r="D35" s="2">
        <f t="shared" si="5"/>
        <v>0.21568627450980393</v>
      </c>
      <c r="E35" s="2">
        <f t="shared" si="5"/>
        <v>0</v>
      </c>
      <c r="F35" s="2">
        <f t="shared" si="5"/>
        <v>0</v>
      </c>
      <c r="G35" s="2">
        <f>SUM(B35:F35)</f>
        <v>1</v>
      </c>
    </row>
  </sheetData>
  <mergeCells count="13">
    <mergeCell ref="A22:A23"/>
    <mergeCell ref="B6:C6"/>
    <mergeCell ref="F6:I6"/>
    <mergeCell ref="B7:C7"/>
    <mergeCell ref="F7:I7"/>
    <mergeCell ref="E2:E3"/>
    <mergeCell ref="F2:I2"/>
    <mergeCell ref="J2:J3"/>
    <mergeCell ref="A18:A19"/>
    <mergeCell ref="A20:A21"/>
    <mergeCell ref="A2:A3"/>
    <mergeCell ref="B2:C2"/>
    <mergeCell ref="D2:D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總表</vt:lpstr>
      <vt:lpstr>碩士</vt:lpstr>
      <vt:lpstr>學士</vt:lpstr>
      <vt:lpstr>電子系</vt:lpstr>
      <vt:lpstr>電機系(所)</vt:lpstr>
      <vt:lpstr>資訊系</vt:lpstr>
      <vt:lpstr>機械系(所)</vt:lpstr>
      <vt:lpstr>營空系(所)</vt:lpstr>
      <vt:lpstr>能空系</vt:lpstr>
      <vt:lpstr>環工系</vt:lpstr>
      <vt:lpstr>產經所</vt:lpstr>
      <vt:lpstr>企管系</vt:lpstr>
      <vt:lpstr>資管系</vt:lpstr>
      <vt:lpstr>行流系</vt:lpstr>
      <vt:lpstr>觀光系</vt:lpstr>
      <vt:lpstr>休管系</vt:lpstr>
      <vt:lpstr>應英系</vt:lpstr>
      <vt:lpstr>餐旅系</vt:lpstr>
      <vt:lpstr>表藝系</vt:lpstr>
      <vt:lpstr>數媒系</vt:lpstr>
      <vt:lpstr>室設系</vt:lpstr>
      <vt:lpstr>創設系</vt:lpstr>
    </vt:vector>
  </TitlesOfParts>
  <Company>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2020-11-04T09:21:56Z</dcterms:created>
  <dcterms:modified xsi:type="dcterms:W3CDTF">2022-03-24T13:54:37Z</dcterms:modified>
</cp:coreProperties>
</file>